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nserver\информация\2024 год\Формирование бюджетов на 2025-2027 гг\Второе чтение\Район\Решение\"/>
    </mc:Choice>
  </mc:AlternateContent>
  <bookViews>
    <workbookView xWindow="-120" yWindow="-120" windowWidth="19440" windowHeight="15000"/>
  </bookViews>
  <sheets>
    <sheet name="2 чтение" sheetId="100" r:id="rId1"/>
  </sheets>
  <definedNames>
    <definedName name="_xlnm.Print_Area" localSheetId="0">'2 чтение'!$A$2:$H$153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4" i="100" l="1"/>
  <c r="F24" i="100"/>
  <c r="F107" i="100" l="1"/>
  <c r="F137" i="100"/>
  <c r="F136" i="100"/>
  <c r="H126" i="100"/>
  <c r="G126" i="100"/>
  <c r="F126" i="100"/>
  <c r="H54" i="100"/>
  <c r="G54" i="100"/>
  <c r="F54" i="100"/>
  <c r="H53" i="100"/>
  <c r="G53" i="100"/>
  <c r="F53" i="100"/>
  <c r="G34" i="100"/>
  <c r="F34" i="100"/>
  <c r="F33" i="100"/>
  <c r="H32" i="100"/>
  <c r="G32" i="100"/>
  <c r="F32" i="100"/>
  <c r="F15" i="100"/>
  <c r="H107" i="100"/>
  <c r="G107" i="100"/>
  <c r="F45" i="100"/>
  <c r="F73" i="100" l="1"/>
  <c r="F138" i="100" l="1"/>
  <c r="F132" i="100"/>
  <c r="F130" i="100"/>
  <c r="F121" i="100"/>
  <c r="F119" i="100"/>
  <c r="F125" i="100"/>
  <c r="F127" i="100"/>
  <c r="H12" i="100" l="1"/>
  <c r="G12" i="100"/>
  <c r="H82" i="100" l="1"/>
  <c r="G82" i="100"/>
  <c r="F82" i="100"/>
  <c r="H80" i="100"/>
  <c r="G80" i="100"/>
  <c r="F80" i="100"/>
  <c r="H77" i="100"/>
  <c r="G77" i="100"/>
  <c r="H70" i="100"/>
  <c r="G70" i="100"/>
  <c r="F70" i="100"/>
  <c r="F77" i="100"/>
  <c r="F141" i="100" l="1"/>
  <c r="H66" i="100" l="1"/>
  <c r="G66" i="100"/>
  <c r="H57" i="100"/>
  <c r="G57" i="100"/>
  <c r="F57" i="100"/>
  <c r="G51" i="100"/>
  <c r="H51" i="100"/>
  <c r="F51" i="100"/>
  <c r="H49" i="100"/>
  <c r="G49" i="100"/>
  <c r="F49" i="100"/>
  <c r="G46" i="100"/>
  <c r="H46" i="100"/>
  <c r="F46" i="100"/>
  <c r="H25" i="100" l="1"/>
  <c r="G25" i="100"/>
  <c r="F25" i="100"/>
  <c r="H21" i="100"/>
  <c r="G21" i="100"/>
  <c r="F21" i="100"/>
  <c r="H11" i="100"/>
  <c r="H6" i="100"/>
  <c r="G6" i="100"/>
  <c r="H7" i="100"/>
  <c r="G7" i="100"/>
  <c r="F7" i="100"/>
  <c r="F6" i="100"/>
  <c r="G5" i="100" l="1"/>
  <c r="H99" i="100"/>
  <c r="G99" i="100"/>
  <c r="F99" i="100"/>
  <c r="H143" i="100" l="1"/>
  <c r="G143" i="100"/>
  <c r="F143" i="100"/>
  <c r="H152" i="100" l="1"/>
  <c r="G152" i="100"/>
  <c r="F152" i="100"/>
  <c r="H142" i="100"/>
  <c r="G142" i="100"/>
  <c r="F116" i="100"/>
  <c r="F111" i="100"/>
  <c r="F75" i="100"/>
  <c r="H75" i="100"/>
  <c r="G75" i="100"/>
  <c r="F67" i="100"/>
  <c r="H67" i="100"/>
  <c r="G67" i="100"/>
  <c r="F39" i="100"/>
  <c r="F5" i="100" l="1"/>
  <c r="H5" i="100"/>
  <c r="G79" i="100"/>
  <c r="F79" i="100"/>
  <c r="H79" i="100"/>
  <c r="F153" i="100" l="1"/>
  <c r="G153" i="100"/>
  <c r="H153" i="100"/>
</calcChain>
</file>

<file path=xl/sharedStrings.xml><?xml version="1.0" encoding="utf-8"?>
<sst xmlns="http://schemas.openxmlformats.org/spreadsheetml/2006/main" count="740" uniqueCount="283">
  <si>
    <t>Единица измерения: руб.</t>
  </si>
  <si>
    <t>Наименование расходов</t>
  </si>
  <si>
    <t>Код главы</t>
  </si>
  <si>
    <t>Муниципальное казённое учреждение отдел образования администрации Приволжского  муниципального района</t>
  </si>
  <si>
    <t>073</t>
  </si>
  <si>
    <t>Расходы на обеспечение деятельности (оказание услуг) муниципальных учреждений дошкольного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</si>
  <si>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0701</t>
  </si>
  <si>
    <t>03 1 01 01590</t>
  </si>
  <si>
    <t>100</t>
  </si>
  <si>
    <t>Расходы на обеспечение деятельности (оказание услуг) муниципальных учреждений дошкольного образования (Закупка товаров, работ и услуг для обеспечения государственных (муниципальных) нужд)</t>
  </si>
  <si>
    <t>200</t>
  </si>
  <si>
    <t>Расходы на обеспечение деятельности (оказание услуг) муниципальных учреждений дошкольного образования (Иные бюджетные ассигнования)</t>
  </si>
  <si>
    <t>800</t>
  </si>
  <si>
    <t>03 1 01 80170</t>
  </si>
  <si>
    <t>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</si>
  <si>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03 1 04 80100</t>
  </si>
  <si>
    <t>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</si>
  <si>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Организация мероприятий по пожарной и антитеррористической безопасности (Закупка товаров, работ и услуг для обеспечения государственных (муниципальных) нужд)</t>
  </si>
  <si>
    <t>03 1 05 07590</t>
  </si>
  <si>
    <t xml:space="preserve">Охрана труда (Закупка товаров, работ и услуг для обеспечения государственных (муниципальных) нужд) </t>
  </si>
  <si>
    <t>03 7 01 41100</t>
  </si>
  <si>
    <t>0702</t>
  </si>
  <si>
    <t>Расходы на обеспечение деятельности (оказание услуг) муниципальных учреждений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</si>
  <si>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03 1 02 02590</t>
  </si>
  <si>
    <t>Расходы на обеспечение деятельности (оказание услуг) муниципальных учреждений общего образования (Закупка товаров, работ и услуг для обеспечения государственных (муниципальных) нужд)</t>
  </si>
  <si>
    <t>Расходы на обеспечение деятельности (оказание услуг) муниципальных учреждений общего образования (Иные межбюджетные ассигнования)</t>
  </si>
  <si>
    <t>03 1 02 80150</t>
  </si>
  <si>
    <t>Возмещение затрат на финансовое обеспечение получения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 игрушек (за исключением расходов на содержание зданий и оплату коммунальных услуг) (Предоставление субсидий бюджетным, автономным учреждениям и иным некоммерческим организациям)</t>
  </si>
  <si>
    <t>03 1 02 80160</t>
  </si>
  <si>
    <t>600</t>
  </si>
  <si>
    <t>03 1 02 L3041</t>
  </si>
  <si>
    <t>Поддержка молодых специалистов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</si>
  <si>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03 3 01 06590</t>
  </si>
  <si>
    <t xml:space="preserve">Проведение государственной итоговой аттестации выпускников (Закупка товаров, работ и услуг для обеспечения государственных (муниципальных) нужд) </t>
  </si>
  <si>
    <t>03 6 01 01790</t>
  </si>
  <si>
    <t>0703</t>
  </si>
  <si>
    <t>03 1 03 03590</t>
  </si>
  <si>
    <t>03 4 01 00100</t>
  </si>
  <si>
    <t>03 4 02 S0190</t>
  </si>
  <si>
    <t>03 4 02 80200</t>
  </si>
  <si>
    <t>Расходы на обеспечение деятельности (оказание услуг) муниципальных учреждений общего образования (Предоставление субсидий бюджетным, автономным учреждениям и иным некоммерческим организациям)</t>
  </si>
  <si>
    <t>0709</t>
  </si>
  <si>
    <t>Организация мероприятий по поддержке одаренных детей  (Закупка товаров, работ и услуг для обеспечения государственных (муниципальных) нужд)</t>
  </si>
  <si>
    <t>03 2 01 05590</t>
  </si>
  <si>
    <t>Организация мероприятий по поддержке одаренных детей  (Социальное обеспечение и иные выплаты населению)</t>
  </si>
  <si>
    <t>300</t>
  </si>
  <si>
    <t>Поддержка молодых специалистов (Закупка товаров, работ и услуг для обеспечения государственных (муниципальных) нужд)</t>
  </si>
  <si>
    <t>Поддержка молодых специалистов (Социальное обеспечение и иные выплаты населению)</t>
  </si>
  <si>
    <t>Расходы на обеспечение деятельности (оказание услуг) муниципальных учреждений по другим вопросам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</si>
  <si>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42 9 00 04590</t>
  </si>
  <si>
    <t>Расходы на обеспечение деятельности (оказание услуг) муниципальных учреждений по другим вопросам (Закупка товаров, работ и услуг для обеспечения государственных (муниципальных) нужд)</t>
  </si>
  <si>
    <t>Расходы на обеспечение деятельности (оказание услуг) муниципальных учреждений по другим вопросам (Иные бюджетные ассигнования)</t>
  </si>
  <si>
    <t>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</si>
  <si>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1004</t>
  </si>
  <si>
    <t>03 1 04 80110</t>
  </si>
  <si>
    <t>1101</t>
  </si>
  <si>
    <t>03 8 01 01890</t>
  </si>
  <si>
    <t>Финансовое управление администрации Приволжского  муниципального района</t>
  </si>
  <si>
    <t>092</t>
  </si>
  <si>
    <t>Обеспечение функций органов местного самоуправления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</si>
  <si>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0106</t>
  </si>
  <si>
    <t>40 9 00 01500</t>
  </si>
  <si>
    <t>Обеспечение функций органов местного самоуправления (Закупка товаров, работ и услуг для обеспечения государственных (муниципальных) нужд)</t>
  </si>
  <si>
    <t>Обеспечение функций органов местного самоуправления (Иные бюджетные ассигнования)</t>
  </si>
  <si>
    <t>Обеспечение функций органов местного самоуправления. Передача (исполнение) осуществления части полномочий в соответствии с заключенными соглашениями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</si>
  <si>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40 9 00 01510</t>
  </si>
  <si>
    <t>Обеспечение средствами информатизации (Закупка товаров, работ и услуг для обеспечения государственных (муниципальных) нужд)</t>
  </si>
  <si>
    <t>11 3 01 00080</t>
  </si>
  <si>
    <t>Диспансеризация муниципальных служащих  (Закупка товаров, работ и услуг для обеспечения государственных (муниципальных) нужд)</t>
  </si>
  <si>
    <t>11 4 01 00090</t>
  </si>
  <si>
    <t>Расходы на создание условий для профессионального развития и подготовки кадров муниципальной службы (Закупка товаров, работ и услуг для обеспечения государственных (муниципальных) нужд)</t>
  </si>
  <si>
    <t>0705</t>
  </si>
  <si>
    <t>11 1 01 02500</t>
  </si>
  <si>
    <t xml:space="preserve">Совет Приволжского муниципального района </t>
  </si>
  <si>
    <t>122</t>
  </si>
  <si>
    <t>Обеспечение функционирования представительного органа муниципального образования. Передача (исполнение) осуществления части полномочий в соответствии с заключенными соглашениями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</si>
  <si>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0103</t>
  </si>
  <si>
    <t>40 9 00 01520</t>
  </si>
  <si>
    <t>Обеспечение функционирования представительного органа муниципального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</si>
  <si>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40 9 00 01900</t>
  </si>
  <si>
    <t>Возмещение расходов депутатам, осуществляющим полномочия на непостоянной основе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</si>
  <si>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40 9 00 01910</t>
  </si>
  <si>
    <t>Администрация Приволжского  муниципального района</t>
  </si>
  <si>
    <t>303</t>
  </si>
  <si>
    <t>Обеспечение функционирования высшего должностного лица органа местного самоуправления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</si>
  <si>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0102</t>
  </si>
  <si>
    <t>40 9 00 01700</t>
  </si>
  <si>
    <t>0104</t>
  </si>
  <si>
    <t>13 2 01 80360</t>
  </si>
  <si>
    <t>0105</t>
  </si>
  <si>
    <t>40 9 00 51200</t>
  </si>
  <si>
    <t>Резервный фонд Администрации Приволжского муниципального района (Иные бюджетные ассигнования)</t>
  </si>
  <si>
    <t>0111</t>
  </si>
  <si>
    <t>01 2 01 20810</t>
  </si>
  <si>
    <t xml:space="preserve">Организация учета муниципального имущества и проведение его технической инвентаризации (Закупка товаров, работ и услуг для обеспечения государственных (муниципальных) нужд) </t>
  </si>
  <si>
    <t>0113</t>
  </si>
  <si>
    <t>04 1 01 20910</t>
  </si>
  <si>
    <t>Расходы на содержание казны (Закупка товаров, работ и услуг для обеспечения государственных (муниципальных) нужд)</t>
  </si>
  <si>
    <t>04 1 01 20920</t>
  </si>
  <si>
    <t>Проведение независимой оценки размера арендной платы, рыночной стоимости муниципального имущества, а также земельных участков, находящихся в государственной собственности до разграничения (Закупка товаров, работ и услуг для обеспечения государственных (муниципальных) нужд)</t>
  </si>
  <si>
    <t>04 1 01 20930</t>
  </si>
  <si>
    <t>Выполнение кадастровых работ по межеванию, формированию земельных участков (Закупка товаров, работ и услуг для обеспечения государственных (муниципальных) нужд)</t>
  </si>
  <si>
    <t>04 2 01 20950</t>
  </si>
  <si>
    <t xml:space="preserve">Официальное опубликование правовых актов (Закупка товаров, работ и услуг для обеспечения государственных (муниципальных) нужд)
</t>
  </si>
  <si>
    <t>11 2 01 00040</t>
  </si>
  <si>
    <t>Приобретение элементов экипировки, устройств, обеспечивающих необходимый уровень защиты граждан и охраны общественного порядка на объектах и во время мероприятий с повышенными требованиями к безопасности  (Закупка товаров, работ и услуг для обеспечения государственных (муниципальных) нужд)</t>
  </si>
  <si>
    <t>13 1 01 03000</t>
  </si>
  <si>
    <t>Выплата единовременного денежного вознаграждения гражданам за добровольную сдачу незаконно хранящегося оружия, боеприпасов, взрывчатых веществ,взрывчатых устройств (Социальное обеспечение и иные выплаты населению)</t>
  </si>
  <si>
    <t>13 1 01 01000</t>
  </si>
  <si>
    <t>Проведение мероприятий  по профилактике правонарушений (Закупка товаров, работ и услуг для обеспечения государственных (муниципальных) нужд)</t>
  </si>
  <si>
    <t>13 1 02 02000</t>
  </si>
  <si>
    <t>14 1 01 10010</t>
  </si>
  <si>
    <t>16 1 01 06690</t>
  </si>
  <si>
    <t>Улучшение условий и охраны труда в учреждениях и предприятиях Приволжского муниципального района (Закупка товаров, работ и услуг для обеспечения государственных (муниципальных) нужд)</t>
  </si>
  <si>
    <t>18 1 02 41200</t>
  </si>
  <si>
    <t>40 9 00 70100</t>
  </si>
  <si>
    <t>40 9 00 80350</t>
  </si>
  <si>
    <t>41 9 00 90160</t>
  </si>
  <si>
    <t>Подготовка населения и организаций к действиям в чрезвычайной ситуации в мирное и военное время (Закупка товаров, работ и услуг для обеспечения государственных (муниципальных) нужд)</t>
  </si>
  <si>
    <t>0309</t>
  </si>
  <si>
    <t>05 1 01 90010</t>
  </si>
  <si>
    <t>0405</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</si>
  <si>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</si>
  <si>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06 2 01 80370</t>
  </si>
  <si>
    <t>Проведение мероприятий на территории Приволжского муниципального района  (Закупка товаров, работ и услуг для обеспечения государственных (муниципальных) нужд)</t>
  </si>
  <si>
    <t>10 1 01 10010</t>
  </si>
  <si>
    <t>Государственная экспертиза по определению достоверности сметной стоимости  работ по ремонту автомобильных дорог (Закупка товаров, работ и услуг для обеспечения государственных (муниципальных) нужд)</t>
  </si>
  <si>
    <t>0409</t>
  </si>
  <si>
    <t>Строительный контроль (Закупка товаров, работ и услуг для обеспечения государственных (муниципальных) нужд)</t>
  </si>
  <si>
    <t>Финансовое обеспечение на организацию дорожной деятельности в отношении автомобильных дорог местного значения в границах населенных пунктов поселений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(Закупка товаров, работ и услуг для обеспечения государственных (муниципальных) нужд)</t>
  </si>
  <si>
    <t>500</t>
  </si>
  <si>
    <t>Финансовое обеспечение на организацию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(Закупка товаров, работ и услуг для обеспечения государственных (муниципальных) нужд)</t>
  </si>
  <si>
    <t>0412</t>
  </si>
  <si>
    <t>40 9 00 01400</t>
  </si>
  <si>
    <t>Финансовое обеспечение на организацию обеспечения проживающих в поселениях и нуждающихся в жилых помещениях малоимущих граждан жилыми помещениями, организацию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(Закупка товаров, работ и услуг для обеспечения государственных (муниципальных) нужд)</t>
  </si>
  <si>
    <t>0501</t>
  </si>
  <si>
    <t xml:space="preserve">08 1 04 00410 </t>
  </si>
  <si>
    <t>0502</t>
  </si>
  <si>
    <t>08 1 01 28040</t>
  </si>
  <si>
    <t>Финансовое обеспечение на организацию в границах поселений электро-, тепло-, газо- и водоснабжения населения, водоотведения, снабжения населения топливом в пределах полномочий, установленных законодательством РФ, в части нецентрализованных источников водоснабжения (содержание колодцев) (Закупка товаров, работ и услуг для обеспечения государственных (муниципальных) нужд)</t>
  </si>
  <si>
    <t>08 1 03 00440</t>
  </si>
  <si>
    <t>08 1 03 00470</t>
  </si>
  <si>
    <t>0503</t>
  </si>
  <si>
    <t xml:space="preserve">06 3 01 00430 </t>
  </si>
  <si>
    <t>53 9 00 01990</t>
  </si>
  <si>
    <t>Расходы на обеспечение деятельности (оказание услуг) муниципальных учреждений дополнительного образования (Предоставление субсидий бюджетным, автономным учреждениям и иным некоммерческим организациям)</t>
  </si>
  <si>
    <t>02 1 01 03590</t>
  </si>
  <si>
    <t>Доплата к пенсиям муниципальным служащим (Социальное обеспечение и иные выплаты населению)</t>
  </si>
  <si>
    <t>1001</t>
  </si>
  <si>
    <t>11 1 02 70200</t>
  </si>
  <si>
    <t>1003</t>
  </si>
  <si>
    <t>12 1 01 L4970</t>
  </si>
  <si>
    <t>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(в том числе рефинансированному). Софинансирование районного бюджета (Социальное обеспечение и иные выплаты населению)</t>
  </si>
  <si>
    <t>12 2 01 70020</t>
  </si>
  <si>
    <t>Мероприятия в области социальной политики. Расходы на оказание финансовой помощи некоммерческим организациям (Предоставление субсидий бюджетным, автономным учреждениям и иным некоммерческим организациям)</t>
  </si>
  <si>
    <t>51 9 00 70030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</si>
  <si>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недвижимого имущества государственной (муниципальной) собственности)</t>
  </si>
  <si>
    <t>400</t>
  </si>
  <si>
    <t>Расходы на проведение мероприятий в области массового спорта  (Закупка товаров, работ и услуг для обеспечения государственных (муниципальных) нужд)</t>
  </si>
  <si>
    <t>1102</t>
  </si>
  <si>
    <t>17 1 01 00120</t>
  </si>
  <si>
    <t>ИТОГО</t>
  </si>
  <si>
    <t>Материальное вознаграждение гражданам, награжденным Почетной грамотой (Социальное обеспечение и иные выплаты населению)</t>
  </si>
  <si>
    <t>Обеспечение прочих обязательств администрации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</si>
  <si>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</si>
  <si>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</si>
  <si>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</si>
  <si>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</si>
  <si>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</si>
  <si>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</si>
  <si>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</si>
  <si>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Актуализация схемы теплоснабжения Приволжского муниципального района (Закупка товаров, работ и услуг для обеспечения государственных (муниципальных) нужд)</t>
  </si>
  <si>
    <t xml:space="preserve">Организация озеленения территорий общего пользования (Закупка товаров, работ и услуг для обеспечения государственных (муниципальных) нужд) </t>
  </si>
  <si>
    <t>06 3 02 26310</t>
  </si>
  <si>
    <t>Проведение мероприятий на территории Приволжского муниципального района (Закупка товаров, работ и услуг для обеспечения государственных (муниципальных) нужд)</t>
  </si>
  <si>
    <t>Организация регулярных перевозок по муниципальным маршрутам (Закупка товаров, работ и услуг для обеспечения государственных (муниципальных) нужд)</t>
  </si>
  <si>
    <t>36 1 01 03010</t>
  </si>
  <si>
    <t>38 1 01 20980</t>
  </si>
  <si>
    <t>37 1 01 24000</t>
  </si>
  <si>
    <t>Финансовое обеспечение на организацию в границах поселений электро-, тепло-, газо- и водоснабжения населения, водоотведения, снабжения населения топливом в пределах полномочий, установленных законодательством РФ, в части централизованных источников водоснабжения (Закупка товаров, работ и услуг для обеспечения государственных (муниципальных) нужд)</t>
  </si>
  <si>
    <t>Расходы за счет средств от оказания платных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</si>
  <si>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03 1 01 01110</t>
  </si>
  <si>
    <t>Расходы за счет средств от оказания платных услуг (Закупка товаров, работ и услуг для обеспечения государственных (муниципальных) нужд)</t>
  </si>
  <si>
    <t>Расходы за счет средств от оказания платных услуг (Иные бюджетные ассигнования)</t>
  </si>
  <si>
    <t>03 1 02 01111</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</si>
  <si>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(Предоставление субсидий бюджетным, автономным учреждениям и иным некоммерческим организациям)</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</si>
  <si>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</si>
  <si>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</si>
  <si>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</si>
  <si>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Средства на оплату членских взносов Совета муниципальных образований (Иные бюджетные ассигнования)</t>
  </si>
  <si>
    <t>Расходы на проведение мероприятий для детей и молодежи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</si>
  <si>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реализацию спортивной подготовки в учреждениях дополнительного образования (Предоставление субсидий бюджетным, автономным учреждениям и иным некоммерческим организациям)</t>
  </si>
  <si>
    <t>03 1 03 03580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</si>
  <si>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</si>
  <si>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Обеспечение функционирования модели персонифицированного финансирования дополнительного образования детей (Иные бюджетные ассигнования)</t>
  </si>
  <si>
    <t>2025 год</t>
  </si>
  <si>
    <t>38 2 01 20960</t>
  </si>
  <si>
    <t>38 3 01 21980</t>
  </si>
  <si>
    <t>Работы по подготовке документации по установлению границ населенных пунктов (Закупка товаров, работ и услуг для обеспечения государственных (муниципальных) нужд)</t>
  </si>
  <si>
    <t>Разработка проектов планировки и (или) проектов межевания территорий (Закупка товаров, работ и услуг для обеспечения государственных (муниципальных) нужд)</t>
  </si>
  <si>
    <t>Работы по подготовке документации по установлению границ территориальных зон (Закупка товаров, работ и услуг для обеспечения государственных (муниципальных) нужд)</t>
  </si>
  <si>
    <t>0408</t>
  </si>
  <si>
    <t>Финансовое обеспечение на организацию дорожной деятельности в отношении автомобильных дорог местного значения в границах населенных пунктов поселений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(Межбюджетные трансферты)</t>
  </si>
  <si>
    <t>Финансовое обеспечение на организацию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(Межбюджетные трансферты)</t>
  </si>
  <si>
    <t>Финансовое обеспечение на организацию в границах поселений электро-, тепло-, газо- и водоснабжения населения, водоотведения, снабжения населения топливом в пределах полномочий, установленных законодательством РФ, в части нецентрализованных источников водоснабжения (содержание колодцев) (Межбюджетные трансферты)</t>
  </si>
  <si>
    <t>Финансовое обеспечение на организацию в границах поселений электро-, тепло-, газо- и водоснабжения населения, водоотведения, снабжения населения топливом в пределах полномочий, установленных законодательством РФ, в части централизованных источников водоснабжения (Межбюджетные трансферты)</t>
  </si>
  <si>
    <t>Финансовое обеспечение на  организацию ритуальных услуг и содержание мест захоронения (Межбюджетные трансферты)</t>
  </si>
  <si>
    <t>Финансовое обеспечение на  организацию ритуальных услуг и содержание мест захоронения (Закупка товаров, работ и услуг для обеспечения государственных (муниципальных) нужд)</t>
  </si>
  <si>
    <t>03 1 02 89700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</si>
  <si>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</si>
  <si>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01 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</si>
  <si>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дошкольных группах в муниципальных общеобразовательных организациях" (Закупка товаров, работ и услуг для государственных (муниципальных) нужд)</t>
  </si>
  <si>
    <t>08 1 03 28050</t>
  </si>
  <si>
    <t>Актуализация схемы водоснабжения и водоотведения Приволжского муниципального района (Закупка товаров, работ и услуг для обеспечения государственных (муниципальных) нужд)</t>
  </si>
  <si>
    <t>03 1 01 81010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</si>
  <si>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</si>
  <si>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Код раздела, подраздела</t>
  </si>
  <si>
    <t>Код целевой статьи</t>
  </si>
  <si>
    <t>Код вида расходов</t>
  </si>
  <si>
    <t>04 1 01 27030</t>
  </si>
  <si>
    <t>04 1 01 21940</t>
  </si>
  <si>
    <t>Проведение ремонтных работ (реконструкция имущества казны) (Закупка товаров, работ и услуг для обеспечения государственных (муниципальных) нужд)</t>
  </si>
  <si>
    <t>Взносы на капитальный ремонт за муниципальный жилищный фонд (в фонд регионального оператора) (Закупка товаров, работ и услуг для обеспечения государственных (муниципальных) нужд)</t>
  </si>
  <si>
    <t>03 1 02 81090</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</si>
  <si>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</si>
  <si>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2026 год</t>
  </si>
  <si>
    <t>Обеспечение функционирования модели персонифицированного финансирования дополнительного образования детей(Предоставление субсидий бюджетным, автономным учреждениям и иным некоммерческим организациям)</t>
  </si>
  <si>
    <t>1103</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</si>
  <si>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</si>
  <si>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(Предоставление субсидий бюджетным, автономным учреждениям и иным некоммерческим организациям)</t>
  </si>
  <si>
    <t>Ремонт автомобильных дорог (Закупка товаров, работ и услуг для обеспечения государственных (муниципальных) нужд)</t>
  </si>
  <si>
    <t>12 3 01 Д0820</t>
  </si>
  <si>
    <t>Организация мероприятий по поддержке одаренных детей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</si>
  <si>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</si>
  <si>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03 1 01 81290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</si>
  <si>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</si>
  <si>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Мероприятия по обработке земель сельскохозяйственного назначения (Закупка товаров, работ и услуг для обеспечения государственных (муниципальных) нужд)</t>
  </si>
  <si>
    <t>10 1 01 10020</t>
  </si>
  <si>
    <t>1006</t>
  </si>
  <si>
    <t>02 1 01 81400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</si>
  <si>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</si>
  <si>
    <t>03 1 01 81400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</si>
  <si>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</si>
  <si>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03 1 02 81400</t>
  </si>
  <si>
    <t>03 1 03 81400</t>
  </si>
  <si>
    <t>Выполнение мероприятий "Комплексного плана противодействия идеологии терроризма в Российской Федерации на 2024-2028 годы" на территории Приволжского муниципального района (Закупка товаров, работ и услуг для обеспечения государственных (муниципальных) нужд)</t>
  </si>
  <si>
    <t>Достижение показателей деятельности органов исполнительной власти субъектов Российской Федерации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</si>
  <si>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40 9 00 55490</t>
  </si>
  <si>
    <t>Ведомственная структура расходов бюджета Приволжского муниципального района на 2025 год и на плановый период 2026 и 2027 годов</t>
  </si>
  <si>
    <t>2027 год</t>
  </si>
  <si>
    <t>Проведение мероприятий  по профилактике правонарушений(Социальное обеспечение и иные выплаты населению)</t>
  </si>
  <si>
    <t>Расходы на мероприятия по обучению детей-инвалидов (Закупка товаров, работ и услуг для обеспечения государственных (муниципальных) нужд)</t>
  </si>
  <si>
    <t>03 5 01 01490</t>
  </si>
  <si>
    <t>06 3 01 26220</t>
  </si>
  <si>
    <t>08 1 03 28070</t>
  </si>
  <si>
    <t>15 1 02 9Д100</t>
  </si>
  <si>
    <t>15 1 02 9Д110</t>
  </si>
  <si>
    <t>15 1 02 9Д120</t>
  </si>
  <si>
    <t>08 1 03 S2600</t>
  </si>
  <si>
    <t>05 1 01 83000</t>
  </si>
  <si>
    <t>03 1 Ю6 53031</t>
  </si>
  <si>
    <t>15 1 02 SД007</t>
  </si>
  <si>
    <t xml:space="preserve">Содержание централизованных источников водоснабжения (Закупка товаров, работ и услуг для обеспечения государственных (муниципальных) нужд) </t>
  </si>
  <si>
    <t>Транспортировка умерших в морг (Закупка товаров, работ и услуг для обеспечения государственных (муниципальных) нужд)</t>
  </si>
  <si>
    <t>Приведение в состояние готовности к использованию защитных сооружений гражданской обороны (Закупка товаров, работ и услуг для обеспечения государственных (муниципальных) нужд)</t>
  </si>
  <si>
    <t xml:space="preserve">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 </t>
  </si>
  <si>
    <t>Организация водоснабжения населения (Закупка товаров, работ и услуг для обеспечения государственных (муниципальных) нужд)</t>
  </si>
  <si>
    <t>03 1 02 81290</t>
  </si>
  <si>
    <t>03 1 02 S8900</t>
  </si>
  <si>
    <t xml:space="preserve"> 19 1 01 S2990</t>
  </si>
  <si>
    <t>15 1 01 9Д030</t>
  </si>
  <si>
    <t>15 1 01 9Д040</t>
  </si>
  <si>
    <t>03 1 Ю4 57502</t>
  </si>
  <si>
    <t xml:space="preserve">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</si>
  <si>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Ю6 50502</t>
  </si>
  <si>
    <t>03 1 Ю6 51792</t>
  </si>
  <si>
    <t>Обеспечение прочих обязательств администрации (Социальное обеспечение и иные выплаты населению)</t>
  </si>
  <si>
    <t>41 9 00 83360</t>
  </si>
  <si>
    <t>Обеспечение автономными дымовыми пожарными извещателями мест проживания отдельных категорий граждан на территории Ивановской области (Закупка товаров, работ и услуг для обеспечения государственных (муниципальных) нужд)</t>
  </si>
  <si>
    <t>Приложение 5                                                                                                                                                                                                                                                 к решению Совета Приволжского муниципального района                                                                                                                                                                           от _____.2024 №_____                                                                                                                                                                                                                                                                 "О бюджете Приволжского муниципального района на 2025 год                                                                                                                                                                                   и на плановый период 2026 и 2027 годов"</t>
  </si>
  <si>
    <t xml:space="preserve">Выполнение наказов избирателей (Закупка товаров, работ и услуг для обеспечения государственных (муниципальных) нужд) </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</si>
  <si>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(Закупка товаров, работ и услуг для обеспечения государственных (муниципальных) нужд)</t>
  </si>
  <si>
    <t>Разработка (корректировка) проектной документации и газификация населенных пунктов, объектов социальной инфраструктуры Ивановской области  (Капитальные вложения в объекты недвижимого имущества государственной (муниципальной) собственности)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</si>
</sst>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04"/>
      <scheme val="minor"/>
    </font>
    <font>
      <sz val="14"/>
      <name val="Arial"/>
      <family val="2"/>
      <charset val="204"/>
    </font>
    <font>
      <sz val="12"/>
      <name val="Times New Roman"/>
      <family val="1"/>
      <charset val="204"/>
    </font>
    <font>
      <b/>
      <sz val="14"/>
      <name val="Times New Roman"/>
      <family val="1"/>
      <charset val="204"/>
    </font>
    <font>
      <sz val="10"/>
      <name val="Arial"/>
      <family val="2"/>
      <charset val="204"/>
    </font>
    <font>
      <sz val="10"/>
      <name val="Arial"/>
      <family val="2"/>
      <charset val="204"/>
    </font>
    <font>
      <sz val="10"/>
      <color rgb="FF000000"/>
      <name val="Arial Cyr"/>
    </font>
    <font>
      <b/>
      <sz val="12"/>
      <name val="Times New Roman"/>
      <family val="1"/>
      <charset val="204"/>
    </font>
    <font>
      <sz val="11"/>
      <color theme="0"/>
      <name val="Calibri"/>
      <family val="2"/>
      <charset val="204"/>
      <scheme val="minor"/>
    </font>
    <font>
      <sz val="14"/>
      <color theme="0"/>
      <name val="Calibri"/>
      <family val="2"/>
      <charset val="204"/>
      <scheme val="minor"/>
    </font>
    <font>
      <b/>
      <sz val="10"/>
      <name val="Times New Roman"/>
      <family val="1"/>
      <charset val="204"/>
    </font>
    <font>
      <sz val="12"/>
      <color indexed="8"/>
      <name val="Times New Roman"/>
      <family val="1"/>
      <charset val="204"/>
    </font>
    <font>
      <sz val="12"/>
      <color theme="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FFFF00"/>
        <bgColor indexed="34"/>
      </patternFill>
    </fill>
    <fill>
      <patternFill patternType="solid">
        <fgColor theme="0"/>
        <bgColor indexed="64"/>
      </patternFill>
    </fill>
  </fills>
  <borders count="9">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4" fillId="0" borderId="0"/>
    <xf numFmtId="0" fontId="5" fillId="0" borderId="0"/>
    <xf numFmtId="0" fontId="6" fillId="0" borderId="0">
      <alignment horizontal="left" wrapText="1"/>
    </xf>
  </cellStyleXfs>
  <cellXfs count="62">
    <xf numFmtId="0" fontId="0" fillId="0" borderId="0" xfId="0"/>
    <xf numFmtId="0" fontId="3" fillId="0" borderId="2" xfId="0" applyFont="1" applyBorder="1" applyAlignment="1">
      <alignment horizontal="center" vertical="top" wrapText="1"/>
    </xf>
    <xf numFmtId="0" fontId="3" fillId="0" borderId="2" xfId="0" applyFont="1" applyBorder="1" applyAlignment="1">
      <alignment horizontal="center" vertical="center" wrapText="1"/>
    </xf>
    <xf numFmtId="0" fontId="7" fillId="2" borderId="5" xfId="0" applyFont="1" applyFill="1" applyBorder="1" applyAlignment="1">
      <alignment horizontal="justify" vertical="top" wrapText="1"/>
    </xf>
    <xf numFmtId="4" fontId="9" fillId="0" borderId="0" xfId="0" applyNumberFormat="1" applyFont="1"/>
    <xf numFmtId="4" fontId="8" fillId="0" borderId="0" xfId="0" applyNumberFormat="1" applyFont="1"/>
    <xf numFmtId="4" fontId="0" fillId="0" borderId="0" xfId="0" applyNumberFormat="1"/>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49" fontId="7" fillId="3" borderId="5" xfId="0" applyNumberFormat="1" applyFont="1" applyFill="1" applyBorder="1" applyAlignment="1">
      <alignment horizontal="right"/>
    </xf>
    <xf numFmtId="4" fontId="7" fillId="2" borderId="5" xfId="0" applyNumberFormat="1" applyFont="1" applyFill="1" applyBorder="1" applyAlignment="1">
      <alignment horizontal="right"/>
    </xf>
    <xf numFmtId="49" fontId="2" fillId="0" borderId="6" xfId="0" applyNumberFormat="1" applyFont="1" applyBorder="1" applyAlignment="1">
      <alignment horizontal="right"/>
    </xf>
    <xf numFmtId="4" fontId="2" fillId="0" borderId="5" xfId="0" applyNumberFormat="1" applyFont="1" applyBorder="1" applyAlignment="1">
      <alignment horizontal="right"/>
    </xf>
    <xf numFmtId="49" fontId="2" fillId="0" borderId="5" xfId="0" applyNumberFormat="1" applyFont="1" applyBorder="1" applyAlignment="1">
      <alignment horizontal="right"/>
    </xf>
    <xf numFmtId="49" fontId="2" fillId="0" borderId="3" xfId="0" applyNumberFormat="1" applyFont="1" applyBorder="1" applyAlignment="1">
      <alignment horizontal="right"/>
    </xf>
    <xf numFmtId="4" fontId="2" fillId="0" borderId="3" xfId="0" applyNumberFormat="1" applyFont="1" applyBorder="1" applyAlignment="1">
      <alignment horizontal="right"/>
    </xf>
    <xf numFmtId="49" fontId="7" fillId="2" borderId="5" xfId="0" applyNumberFormat="1" applyFont="1" applyFill="1" applyBorder="1" applyAlignment="1">
      <alignment horizontal="right"/>
    </xf>
    <xf numFmtId="49" fontId="7" fillId="3" borderId="5" xfId="0" applyNumberFormat="1" applyFont="1" applyFill="1" applyBorder="1" applyAlignment="1">
      <alignment horizontal="right" wrapText="1"/>
    </xf>
    <xf numFmtId="4" fontId="7" fillId="2" borderId="5" xfId="0" applyNumberFormat="1" applyFont="1" applyFill="1" applyBorder="1" applyAlignment="1">
      <alignment horizontal="right" wrapText="1"/>
    </xf>
    <xf numFmtId="4" fontId="2" fillId="0" borderId="5" xfId="0" applyNumberFormat="1" applyFont="1" applyBorder="1" applyAlignment="1">
      <alignment horizontal="right" wrapText="1"/>
    </xf>
    <xf numFmtId="49" fontId="2" fillId="0" borderId="5" xfId="0" applyNumberFormat="1" applyFont="1" applyBorder="1" applyAlignment="1">
      <alignment horizontal="right" wrapText="1"/>
    </xf>
    <xf numFmtId="49" fontId="2" fillId="0" borderId="6" xfId="0" applyNumberFormat="1" applyFont="1" applyBorder="1" applyAlignment="1">
      <alignment horizontal="right" wrapText="1"/>
    </xf>
    <xf numFmtId="4" fontId="2" fillId="0" borderId="6" xfId="0" applyNumberFormat="1" applyFont="1" applyBorder="1" applyAlignment="1">
      <alignment horizontal="right" wrapText="1"/>
    </xf>
    <xf numFmtId="0" fontId="7" fillId="2" borderId="5"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1" applyFont="1" applyBorder="1" applyAlignment="1">
      <alignment horizontal="left" vertical="center" wrapText="1"/>
    </xf>
    <xf numFmtId="0" fontId="2" fillId="0" borderId="3" xfId="0" applyFont="1" applyBorder="1" applyAlignment="1">
      <alignment horizontal="left" vertical="center" wrapText="1"/>
    </xf>
    <xf numFmtId="0" fontId="7" fillId="3" borderId="5" xfId="0" applyFont="1" applyFill="1" applyBorder="1" applyAlignment="1">
      <alignment horizontal="left" vertical="center" wrapText="1"/>
    </xf>
    <xf numFmtId="0" fontId="2" fillId="0" borderId="7" xfId="0" applyFont="1" applyBorder="1" applyAlignment="1">
      <alignment horizontal="left" vertical="center" wrapText="1"/>
    </xf>
    <xf numFmtId="4" fontId="2" fillId="4" borderId="6" xfId="0" applyNumberFormat="1" applyFont="1" applyFill="1" applyBorder="1" applyAlignment="1">
      <alignment horizontal="right"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5" xfId="1" applyFont="1" applyBorder="1" applyAlignment="1">
      <alignment horizontal="left" vertical="top" wrapText="1"/>
    </xf>
    <xf numFmtId="0" fontId="2" fillId="0" borderId="0" xfId="0" applyFont="1" applyAlignment="1">
      <alignment horizontal="right"/>
    </xf>
    <xf numFmtId="0" fontId="2" fillId="0" borderId="2" xfId="0" applyFont="1" applyBorder="1" applyAlignment="1">
      <alignment horizontal="left" vertical="top" wrapText="1"/>
    </xf>
    <xf numFmtId="4" fontId="2" fillId="0" borderId="6" xfId="0" applyNumberFormat="1" applyFont="1" applyBorder="1" applyAlignment="1">
      <alignment horizontal="right"/>
    </xf>
    <xf numFmtId="0" fontId="2" fillId="0" borderId="2" xfId="0"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3" xfId="0" applyFont="1" applyBorder="1" applyAlignment="1">
      <alignment horizontal="left" vertical="top" wrapText="1"/>
    </xf>
    <xf numFmtId="49" fontId="11" fillId="0" borderId="5" xfId="0" applyNumberFormat="1" applyFont="1" applyBorder="1" applyAlignment="1">
      <alignment horizontal="right"/>
    </xf>
    <xf numFmtId="0" fontId="11" fillId="0" borderId="6" xfId="0" applyFont="1" applyBorder="1" applyAlignment="1">
      <alignment horizontal="left" vertical="center" wrapText="1"/>
    </xf>
    <xf numFmtId="49" fontId="11" fillId="0" borderId="6" xfId="0" applyNumberFormat="1" applyFont="1" applyBorder="1" applyAlignment="1">
      <alignment horizontal="right"/>
    </xf>
    <xf numFmtId="4" fontId="11" fillId="0" borderId="6" xfId="0" applyNumberFormat="1" applyFont="1" applyBorder="1" applyAlignment="1">
      <alignment horizontal="right"/>
    </xf>
    <xf numFmtId="0" fontId="11" fillId="0" borderId="5" xfId="0" applyFont="1" applyBorder="1" applyAlignment="1">
      <alignment horizontal="left" vertical="center" wrapText="1"/>
    </xf>
    <xf numFmtId="0" fontId="2" fillId="0" borderId="3" xfId="0" applyFont="1" applyBorder="1" applyAlignment="1">
      <alignment horizontal="right"/>
    </xf>
    <xf numFmtId="0" fontId="2" fillId="0" borderId="5" xfId="0" applyFont="1" applyBorder="1" applyAlignment="1">
      <alignment horizontal="right"/>
    </xf>
    <xf numFmtId="0" fontId="2" fillId="0" borderId="6" xfId="0" applyFont="1" applyBorder="1" applyAlignment="1">
      <alignment horizontal="right"/>
    </xf>
    <xf numFmtId="0" fontId="2" fillId="0" borderId="0" xfId="0" applyFont="1" applyAlignment="1">
      <alignment horizontal="left" vertical="top" wrapText="1"/>
    </xf>
    <xf numFmtId="49" fontId="2" fillId="0" borderId="8" xfId="0" applyNumberFormat="1" applyFont="1" applyBorder="1" applyAlignment="1">
      <alignment horizontal="right" wrapText="1"/>
    </xf>
    <xf numFmtId="4" fontId="2" fillId="0" borderId="8" xfId="0" applyNumberFormat="1" applyFont="1" applyBorder="1" applyAlignment="1">
      <alignment horizontal="right" wrapText="1"/>
    </xf>
    <xf numFmtId="0" fontId="2" fillId="0" borderId="8" xfId="0" applyFont="1" applyBorder="1" applyAlignment="1">
      <alignment horizontal="left" vertical="top" wrapText="1"/>
    </xf>
    <xf numFmtId="49" fontId="2" fillId="0" borderId="8" xfId="0" applyNumberFormat="1" applyFont="1" applyBorder="1" applyAlignment="1">
      <alignment horizontal="right"/>
    </xf>
    <xf numFmtId="4" fontId="2" fillId="0" borderId="3" xfId="0" applyNumberFormat="1" applyFont="1" applyFill="1" applyBorder="1" applyAlignment="1">
      <alignment horizontal="right"/>
    </xf>
    <xf numFmtId="4" fontId="2" fillId="0" borderId="5" xfId="0" applyNumberFormat="1" applyFont="1" applyFill="1" applyBorder="1" applyAlignment="1">
      <alignment horizontal="right"/>
    </xf>
    <xf numFmtId="0" fontId="0" fillId="0" borderId="0" xfId="0"/>
    <xf numFmtId="0" fontId="12" fillId="0" borderId="0" xfId="0" applyFont="1" applyAlignment="1">
      <alignment horizontal="right" vertical="top" wrapText="1"/>
    </xf>
    <xf numFmtId="0" fontId="3" fillId="0" borderId="0" xfId="0" applyFont="1" applyAlignment="1">
      <alignment horizontal="center" wrapText="1"/>
    </xf>
    <xf numFmtId="0" fontId="1" fillId="0" borderId="0" xfId="0" applyFont="1" applyAlignment="1">
      <alignment wrapText="1"/>
    </xf>
    <xf numFmtId="0" fontId="10" fillId="0" borderId="2" xfId="0" applyFont="1" applyBorder="1" applyAlignment="1">
      <alignment horizontal="right" wrapText="1"/>
    </xf>
  </cellXfs>
  <cellStyles count="4">
    <cellStyle name="xl30" xfId="3"/>
    <cellStyle name="Обычный" xfId="0" builtinId="0"/>
    <cellStyle name="Обычный 2" xfId="1"/>
    <cellStyle name="Обычный 3" xfId="2"/>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3"/>
  <sheetViews>
    <sheetView tabSelected="1" topLeftCell="A133" zoomScale="80" zoomScaleNormal="80" workbookViewId="0">
      <selection activeCell="A138" sqref="A138"/>
    </sheetView>
  </sheetViews>
  <sheetFormatPr defaultColWidth="91" defaultRowHeight="15" x14ac:dyDescent="0.25"/>
  <cols>
    <col min="1" max="1" width="82.7109375" customWidth="1"/>
    <col min="2" max="2" width="9.140625" customWidth="1"/>
    <col min="3" max="3" width="13.85546875" customWidth="1"/>
    <col min="4" max="4" width="17.85546875" customWidth="1"/>
    <col min="5" max="5" width="10.140625" customWidth="1"/>
    <col min="6" max="6" width="19.42578125" customWidth="1"/>
    <col min="7" max="8" width="20.28515625" customWidth="1"/>
    <col min="9" max="9" width="16.5703125" customWidth="1"/>
  </cols>
  <sheetData>
    <row r="1" spans="1:12" ht="87" customHeight="1" x14ac:dyDescent="0.25">
      <c r="A1" s="57"/>
      <c r="B1" s="57"/>
      <c r="C1" s="57"/>
      <c r="D1" s="57"/>
      <c r="E1" s="58" t="s">
        <v>279</v>
      </c>
      <c r="F1" s="58"/>
      <c r="G1" s="58"/>
      <c r="H1" s="58"/>
    </row>
    <row r="2" spans="1:12" ht="39.75" customHeight="1" x14ac:dyDescent="0.3">
      <c r="A2" s="59" t="s">
        <v>248</v>
      </c>
      <c r="B2" s="60"/>
      <c r="C2" s="60"/>
      <c r="D2" s="60"/>
      <c r="E2" s="60"/>
      <c r="F2" s="60"/>
      <c r="G2" s="60"/>
      <c r="H2" s="60"/>
    </row>
    <row r="3" spans="1:12" ht="30.75" customHeight="1" x14ac:dyDescent="0.25">
      <c r="A3" s="1"/>
      <c r="B3" s="2"/>
      <c r="C3" s="2"/>
      <c r="D3" s="2"/>
      <c r="E3" s="2"/>
      <c r="F3" s="2"/>
      <c r="G3" s="61" t="s">
        <v>0</v>
      </c>
      <c r="H3" s="61"/>
    </row>
    <row r="4" spans="1:12" ht="47.25" x14ac:dyDescent="0.25">
      <c r="A4" s="7" t="s">
        <v>1</v>
      </c>
      <c r="B4" s="7" t="s">
        <v>2</v>
      </c>
      <c r="C4" s="7" t="s">
        <v>216</v>
      </c>
      <c r="D4" s="7" t="s">
        <v>217</v>
      </c>
      <c r="E4" s="7" t="s">
        <v>218</v>
      </c>
      <c r="F4" s="8" t="s">
        <v>195</v>
      </c>
      <c r="G4" s="9" t="s">
        <v>225</v>
      </c>
      <c r="H4" s="9" t="s">
        <v>249</v>
      </c>
    </row>
    <row r="5" spans="1:12" ht="31.5" x14ac:dyDescent="0.25">
      <c r="A5" s="24" t="s">
        <v>3</v>
      </c>
      <c r="B5" s="10" t="s">
        <v>4</v>
      </c>
      <c r="C5" s="10"/>
      <c r="D5" s="10"/>
      <c r="E5" s="10"/>
      <c r="F5" s="11">
        <f>SUM(F6:F66)</f>
        <v>576154500.45999992</v>
      </c>
      <c r="G5" s="11">
        <f>SUM(G6:G66)</f>
        <v>585739658.34000003</v>
      </c>
      <c r="H5" s="11">
        <f>SUM(H6:H66)</f>
        <v>442328497.44999993</v>
      </c>
      <c r="J5" s="6"/>
      <c r="K5" s="6"/>
      <c r="L5" s="6"/>
    </row>
    <row r="6" spans="1:12" ht="63" x14ac:dyDescent="0.25">
      <c r="A6" s="25" t="s">
        <v>180</v>
      </c>
      <c r="B6" s="12" t="s">
        <v>4</v>
      </c>
      <c r="C6" s="12" t="s">
        <v>6</v>
      </c>
      <c r="D6" s="12" t="s">
        <v>181</v>
      </c>
      <c r="E6" s="12" t="s">
        <v>8</v>
      </c>
      <c r="F6" s="13">
        <f>1224942.24+134100+370091.96</f>
        <v>1729134.2</v>
      </c>
      <c r="G6" s="13">
        <f>1224942.24+112200+370091.96</f>
        <v>1707234.2</v>
      </c>
      <c r="H6" s="13">
        <f>1224942.24+112200+370091.96</f>
        <v>1707234.2</v>
      </c>
    </row>
    <row r="7" spans="1:12" ht="31.5" x14ac:dyDescent="0.25">
      <c r="A7" s="25" t="s">
        <v>182</v>
      </c>
      <c r="B7" s="12" t="s">
        <v>4</v>
      </c>
      <c r="C7" s="12" t="s">
        <v>6</v>
      </c>
      <c r="D7" s="12" t="s">
        <v>181</v>
      </c>
      <c r="E7" s="12" t="s">
        <v>10</v>
      </c>
      <c r="F7" s="13">
        <f>11980496.8+200000</f>
        <v>12180496.800000001</v>
      </c>
      <c r="G7" s="13">
        <f>11354196.8+200000</f>
        <v>11554196.800000001</v>
      </c>
      <c r="H7" s="13">
        <f>11354196.8+200000</f>
        <v>11554196.800000001</v>
      </c>
    </row>
    <row r="8" spans="1:12" ht="31.5" x14ac:dyDescent="0.25">
      <c r="A8" s="25" t="s">
        <v>183</v>
      </c>
      <c r="B8" s="12" t="s">
        <v>4</v>
      </c>
      <c r="C8" s="12" t="s">
        <v>6</v>
      </c>
      <c r="D8" s="12" t="s">
        <v>181</v>
      </c>
      <c r="E8" s="12" t="s">
        <v>12</v>
      </c>
      <c r="F8" s="13">
        <v>141700</v>
      </c>
      <c r="G8" s="13">
        <v>141700</v>
      </c>
      <c r="H8" s="13">
        <v>141700</v>
      </c>
    </row>
    <row r="9" spans="1:12" ht="78.75" x14ac:dyDescent="0.25">
      <c r="A9" s="25" t="s">
        <v>5</v>
      </c>
      <c r="B9" s="12" t="s">
        <v>4</v>
      </c>
      <c r="C9" s="12" t="s">
        <v>6</v>
      </c>
      <c r="D9" s="12" t="s">
        <v>7</v>
      </c>
      <c r="E9" s="12" t="s">
        <v>8</v>
      </c>
      <c r="F9" s="13">
        <v>48772434.280000001</v>
      </c>
      <c r="G9" s="13">
        <v>48773834.280000001</v>
      </c>
      <c r="H9" s="13">
        <v>48773834.280000001</v>
      </c>
    </row>
    <row r="10" spans="1:12" ht="47.25" x14ac:dyDescent="0.25">
      <c r="A10" s="25" t="s">
        <v>9</v>
      </c>
      <c r="B10" s="12" t="s">
        <v>4</v>
      </c>
      <c r="C10" s="12" t="s">
        <v>6</v>
      </c>
      <c r="D10" s="12" t="s">
        <v>7</v>
      </c>
      <c r="E10" s="12" t="s">
        <v>10</v>
      </c>
      <c r="F10" s="13">
        <v>39520815.140000001</v>
      </c>
      <c r="G10" s="13">
        <v>50420282.270000003</v>
      </c>
      <c r="H10" s="13">
        <v>50420282.270000003</v>
      </c>
    </row>
    <row r="11" spans="1:12" ht="31.5" x14ac:dyDescent="0.25">
      <c r="A11" s="25" t="s">
        <v>11</v>
      </c>
      <c r="B11" s="12" t="s">
        <v>4</v>
      </c>
      <c r="C11" s="12" t="s">
        <v>6</v>
      </c>
      <c r="D11" s="12" t="s">
        <v>7</v>
      </c>
      <c r="E11" s="12" t="s">
        <v>12</v>
      </c>
      <c r="F11" s="37">
        <v>454552</v>
      </c>
      <c r="G11" s="37">
        <v>479552</v>
      </c>
      <c r="H11" s="37">
        <f>473552+6000</f>
        <v>479552</v>
      </c>
    </row>
    <row r="12" spans="1:12" ht="141.75" x14ac:dyDescent="0.25">
      <c r="A12" s="25" t="s">
        <v>164</v>
      </c>
      <c r="B12" s="12" t="s">
        <v>4</v>
      </c>
      <c r="C12" s="12" t="s">
        <v>6</v>
      </c>
      <c r="D12" s="12" t="s">
        <v>13</v>
      </c>
      <c r="E12" s="12" t="s">
        <v>8</v>
      </c>
      <c r="F12" s="37">
        <v>85843606</v>
      </c>
      <c r="G12" s="37">
        <f>64292595.24+19416363.76</f>
        <v>83708959</v>
      </c>
      <c r="H12" s="37">
        <f>64292595.24+19416363.76</f>
        <v>83708959</v>
      </c>
    </row>
    <row r="13" spans="1:12" ht="110.25" x14ac:dyDescent="0.25">
      <c r="A13" s="25" t="s">
        <v>165</v>
      </c>
      <c r="B13" s="12" t="s">
        <v>4</v>
      </c>
      <c r="C13" s="12" t="s">
        <v>6</v>
      </c>
      <c r="D13" s="12" t="s">
        <v>13</v>
      </c>
      <c r="E13" s="12" t="s">
        <v>10</v>
      </c>
      <c r="F13" s="37">
        <v>327250</v>
      </c>
      <c r="G13" s="37">
        <v>327250</v>
      </c>
      <c r="H13" s="37">
        <v>327250</v>
      </c>
    </row>
    <row r="14" spans="1:12" ht="83.25" customHeight="1" x14ac:dyDescent="0.25">
      <c r="A14" s="25" t="s">
        <v>235</v>
      </c>
      <c r="B14" s="12" t="s">
        <v>4</v>
      </c>
      <c r="C14" s="12" t="s">
        <v>6</v>
      </c>
      <c r="D14" s="12" t="s">
        <v>234</v>
      </c>
      <c r="E14" s="12" t="s">
        <v>10</v>
      </c>
      <c r="F14" s="37">
        <v>3686917.5</v>
      </c>
      <c r="G14" s="37">
        <v>3686917.5</v>
      </c>
      <c r="H14" s="37">
        <v>3686917.5</v>
      </c>
    </row>
    <row r="15" spans="1:12" ht="78.75" x14ac:dyDescent="0.25">
      <c r="A15" s="25" t="s">
        <v>211</v>
      </c>
      <c r="B15" s="12" t="s">
        <v>4</v>
      </c>
      <c r="C15" s="12" t="s">
        <v>6</v>
      </c>
      <c r="D15" s="12" t="s">
        <v>210</v>
      </c>
      <c r="E15" s="12" t="s">
        <v>10</v>
      </c>
      <c r="F15" s="37">
        <f>2277150+119850</f>
        <v>2397000</v>
      </c>
      <c r="G15" s="37">
        <v>0</v>
      </c>
      <c r="H15" s="37">
        <v>0</v>
      </c>
    </row>
    <row r="16" spans="1:12" ht="141.75" x14ac:dyDescent="0.25">
      <c r="A16" s="25" t="s">
        <v>14</v>
      </c>
      <c r="B16" s="12" t="s">
        <v>4</v>
      </c>
      <c r="C16" s="12" t="s">
        <v>6</v>
      </c>
      <c r="D16" s="12" t="s">
        <v>15</v>
      </c>
      <c r="E16" s="12" t="s">
        <v>8</v>
      </c>
      <c r="F16" s="37">
        <v>234360</v>
      </c>
      <c r="G16" s="37">
        <v>234360</v>
      </c>
      <c r="H16" s="37">
        <v>234360</v>
      </c>
    </row>
    <row r="17" spans="1:8" ht="126" x14ac:dyDescent="0.25">
      <c r="A17" s="25" t="s">
        <v>16</v>
      </c>
      <c r="B17" s="12" t="s">
        <v>4</v>
      </c>
      <c r="C17" s="12" t="s">
        <v>6</v>
      </c>
      <c r="D17" s="12" t="s">
        <v>15</v>
      </c>
      <c r="E17" s="12" t="s">
        <v>10</v>
      </c>
      <c r="F17" s="37">
        <v>418193</v>
      </c>
      <c r="G17" s="37">
        <v>418193</v>
      </c>
      <c r="H17" s="37">
        <v>418193</v>
      </c>
    </row>
    <row r="18" spans="1:8" ht="47.25" x14ac:dyDescent="0.25">
      <c r="A18" s="39" t="s">
        <v>17</v>
      </c>
      <c r="B18" s="14" t="s">
        <v>4</v>
      </c>
      <c r="C18" s="14" t="s">
        <v>6</v>
      </c>
      <c r="D18" s="14" t="s">
        <v>18</v>
      </c>
      <c r="E18" s="14" t="s">
        <v>10</v>
      </c>
      <c r="F18" s="13">
        <v>2111420</v>
      </c>
      <c r="G18" s="13">
        <v>1908970</v>
      </c>
      <c r="H18" s="13">
        <v>1908970</v>
      </c>
    </row>
    <row r="19" spans="1:8" ht="31.5" x14ac:dyDescent="0.25">
      <c r="A19" s="40" t="s">
        <v>251</v>
      </c>
      <c r="B19" s="14" t="s">
        <v>4</v>
      </c>
      <c r="C19" s="14" t="s">
        <v>6</v>
      </c>
      <c r="D19" s="14" t="s">
        <v>252</v>
      </c>
      <c r="E19" s="14" t="s">
        <v>10</v>
      </c>
      <c r="F19" s="13">
        <v>75000</v>
      </c>
      <c r="G19" s="13">
        <v>0</v>
      </c>
      <c r="H19" s="13">
        <v>0</v>
      </c>
    </row>
    <row r="20" spans="1:8" ht="31.5" x14ac:dyDescent="0.25">
      <c r="A20" s="40" t="s">
        <v>19</v>
      </c>
      <c r="B20" s="14" t="s">
        <v>4</v>
      </c>
      <c r="C20" s="14" t="s">
        <v>6</v>
      </c>
      <c r="D20" s="14" t="s">
        <v>20</v>
      </c>
      <c r="E20" s="14" t="s">
        <v>10</v>
      </c>
      <c r="F20" s="13">
        <v>1423720</v>
      </c>
      <c r="G20" s="13">
        <v>1248070</v>
      </c>
      <c r="H20" s="13">
        <v>1248070</v>
      </c>
    </row>
    <row r="21" spans="1:8" ht="63" x14ac:dyDescent="0.25">
      <c r="A21" s="25" t="s">
        <v>180</v>
      </c>
      <c r="B21" s="12" t="s">
        <v>4</v>
      </c>
      <c r="C21" s="12" t="s">
        <v>21</v>
      </c>
      <c r="D21" s="12" t="s">
        <v>184</v>
      </c>
      <c r="E21" s="12" t="s">
        <v>8</v>
      </c>
      <c r="F21" s="37">
        <f>66490+20080</f>
        <v>86570</v>
      </c>
      <c r="G21" s="37">
        <f>66490+20080</f>
        <v>86570</v>
      </c>
      <c r="H21" s="37">
        <f>66490+20080</f>
        <v>86570</v>
      </c>
    </row>
    <row r="22" spans="1:8" ht="31.5" x14ac:dyDescent="0.25">
      <c r="A22" s="25" t="s">
        <v>182</v>
      </c>
      <c r="B22" s="12" t="s">
        <v>4</v>
      </c>
      <c r="C22" s="12" t="s">
        <v>21</v>
      </c>
      <c r="D22" s="12" t="s">
        <v>184</v>
      </c>
      <c r="E22" s="12" t="s">
        <v>10</v>
      </c>
      <c r="F22" s="13">
        <v>2615780</v>
      </c>
      <c r="G22" s="13">
        <v>2615780</v>
      </c>
      <c r="H22" s="13">
        <v>2615780</v>
      </c>
    </row>
    <row r="23" spans="1:8" ht="78.75" x14ac:dyDescent="0.25">
      <c r="A23" s="40" t="s">
        <v>22</v>
      </c>
      <c r="B23" s="14" t="s">
        <v>4</v>
      </c>
      <c r="C23" s="14" t="s">
        <v>21</v>
      </c>
      <c r="D23" s="14" t="s">
        <v>23</v>
      </c>
      <c r="E23" s="14" t="s">
        <v>8</v>
      </c>
      <c r="F23" s="13">
        <v>17000226.120000001</v>
      </c>
      <c r="G23" s="13">
        <v>17000226.120000001</v>
      </c>
      <c r="H23" s="13">
        <v>17000226.120000001</v>
      </c>
    </row>
    <row r="24" spans="1:8" ht="47.25" x14ac:dyDescent="0.25">
      <c r="A24" s="40" t="s">
        <v>24</v>
      </c>
      <c r="B24" s="14" t="s">
        <v>4</v>
      </c>
      <c r="C24" s="14" t="s">
        <v>21</v>
      </c>
      <c r="D24" s="14" t="s">
        <v>23</v>
      </c>
      <c r="E24" s="14" t="s">
        <v>10</v>
      </c>
      <c r="F24" s="56">
        <f>43486417.68+1131460-557448.7</f>
        <v>44060428.979999997</v>
      </c>
      <c r="G24" s="13">
        <v>25386818.27</v>
      </c>
      <c r="H24" s="13">
        <v>17690114.129999999</v>
      </c>
    </row>
    <row r="25" spans="1:8" ht="33.75" customHeight="1" x14ac:dyDescent="0.25">
      <c r="A25" s="40" t="s">
        <v>25</v>
      </c>
      <c r="B25" s="14" t="s">
        <v>4</v>
      </c>
      <c r="C25" s="14" t="s">
        <v>21</v>
      </c>
      <c r="D25" s="14" t="s">
        <v>23</v>
      </c>
      <c r="E25" s="14" t="s">
        <v>12</v>
      </c>
      <c r="F25" s="13">
        <f>1121850+5000</f>
        <v>1126850</v>
      </c>
      <c r="G25" s="13">
        <f>1121650+6000</f>
        <v>1127650</v>
      </c>
      <c r="H25" s="13">
        <f>1121650+6000</f>
        <v>1127650</v>
      </c>
    </row>
    <row r="26" spans="1:8" ht="173.25" x14ac:dyDescent="0.25">
      <c r="A26" s="26" t="s">
        <v>167</v>
      </c>
      <c r="B26" s="14" t="s">
        <v>4</v>
      </c>
      <c r="C26" s="14" t="s">
        <v>21</v>
      </c>
      <c r="D26" s="14" t="s">
        <v>26</v>
      </c>
      <c r="E26" s="14" t="s">
        <v>8</v>
      </c>
      <c r="F26" s="13">
        <v>94212466.75</v>
      </c>
      <c r="G26" s="13">
        <v>94661267</v>
      </c>
      <c r="H26" s="13">
        <v>94661267</v>
      </c>
    </row>
    <row r="27" spans="1:8" ht="141.75" x14ac:dyDescent="0.25">
      <c r="A27" s="26" t="s">
        <v>168</v>
      </c>
      <c r="B27" s="14" t="s">
        <v>4</v>
      </c>
      <c r="C27" s="14" t="s">
        <v>21</v>
      </c>
      <c r="D27" s="14" t="s">
        <v>26</v>
      </c>
      <c r="E27" s="14" t="s">
        <v>10</v>
      </c>
      <c r="F27" s="13">
        <v>4543825</v>
      </c>
      <c r="G27" s="13">
        <v>2900615</v>
      </c>
      <c r="H27" s="13">
        <v>2900615</v>
      </c>
    </row>
    <row r="28" spans="1:8" ht="141.75" x14ac:dyDescent="0.25">
      <c r="A28" s="26" t="s">
        <v>27</v>
      </c>
      <c r="B28" s="15" t="s">
        <v>4</v>
      </c>
      <c r="C28" s="15" t="s">
        <v>21</v>
      </c>
      <c r="D28" s="15" t="s">
        <v>28</v>
      </c>
      <c r="E28" s="15" t="s">
        <v>29</v>
      </c>
      <c r="F28" s="16">
        <v>2081350</v>
      </c>
      <c r="G28" s="16">
        <v>2051102</v>
      </c>
      <c r="H28" s="16">
        <v>2051102</v>
      </c>
    </row>
    <row r="29" spans="1:8" ht="167.25" customHeight="1" x14ac:dyDescent="0.25">
      <c r="A29" s="33" t="s">
        <v>224</v>
      </c>
      <c r="B29" s="14" t="s">
        <v>4</v>
      </c>
      <c r="C29" s="14" t="s">
        <v>21</v>
      </c>
      <c r="D29" s="14" t="s">
        <v>223</v>
      </c>
      <c r="E29" s="14" t="s">
        <v>8</v>
      </c>
      <c r="F29" s="13">
        <v>4312224</v>
      </c>
      <c r="G29" s="13">
        <v>4312224</v>
      </c>
      <c r="H29" s="13">
        <v>4312224</v>
      </c>
    </row>
    <row r="30" spans="1:8" ht="83.25" customHeight="1" x14ac:dyDescent="0.25">
      <c r="A30" s="25" t="s">
        <v>235</v>
      </c>
      <c r="B30" s="12" t="s">
        <v>4</v>
      </c>
      <c r="C30" s="12" t="s">
        <v>21</v>
      </c>
      <c r="D30" s="12" t="s">
        <v>267</v>
      </c>
      <c r="E30" s="12" t="s">
        <v>10</v>
      </c>
      <c r="F30" s="37">
        <v>117045</v>
      </c>
      <c r="G30" s="37">
        <v>117045</v>
      </c>
      <c r="H30" s="37">
        <v>117045</v>
      </c>
    </row>
    <row r="31" spans="1:8" ht="330.75" x14ac:dyDescent="0.25">
      <c r="A31" s="26" t="s">
        <v>233</v>
      </c>
      <c r="B31" s="14" t="s">
        <v>4</v>
      </c>
      <c r="C31" s="14" t="s">
        <v>21</v>
      </c>
      <c r="D31" s="14" t="s">
        <v>208</v>
      </c>
      <c r="E31" s="14" t="s">
        <v>10</v>
      </c>
      <c r="F31" s="13">
        <v>1398979.5</v>
      </c>
      <c r="G31" s="13">
        <v>1450329.85</v>
      </c>
      <c r="H31" s="13">
        <v>1512748.65</v>
      </c>
    </row>
    <row r="32" spans="1:8" ht="94.5" x14ac:dyDescent="0.25">
      <c r="A32" s="25" t="s">
        <v>169</v>
      </c>
      <c r="B32" s="14" t="s">
        <v>4</v>
      </c>
      <c r="C32" s="14" t="s">
        <v>21</v>
      </c>
      <c r="D32" s="14" t="s">
        <v>30</v>
      </c>
      <c r="E32" s="14" t="s">
        <v>10</v>
      </c>
      <c r="F32" s="13">
        <f>12140485.4+44728.1</f>
        <v>12185213.5</v>
      </c>
      <c r="G32" s="13">
        <f>10917044.75+51712.32</f>
        <v>10968757.07</v>
      </c>
      <c r="H32" s="13">
        <f>10426843.4+54878.12</f>
        <v>10481721.52</v>
      </c>
    </row>
    <row r="33" spans="1:8" ht="78.75" x14ac:dyDescent="0.25">
      <c r="A33" s="25" t="s">
        <v>211</v>
      </c>
      <c r="B33" s="12" t="s">
        <v>4</v>
      </c>
      <c r="C33" s="12" t="s">
        <v>21</v>
      </c>
      <c r="D33" s="12" t="s">
        <v>268</v>
      </c>
      <c r="E33" s="12" t="s">
        <v>10</v>
      </c>
      <c r="F33" s="37">
        <f>11722850+616992.11</f>
        <v>12339842.109999999</v>
      </c>
      <c r="G33" s="37">
        <v>0</v>
      </c>
      <c r="H33" s="37">
        <v>0</v>
      </c>
    </row>
    <row r="34" spans="1:8" ht="50.25" customHeight="1" x14ac:dyDescent="0.25">
      <c r="A34" s="39" t="s">
        <v>265</v>
      </c>
      <c r="B34" s="15" t="s">
        <v>4</v>
      </c>
      <c r="C34" s="15" t="s">
        <v>21</v>
      </c>
      <c r="D34" s="15" t="s">
        <v>272</v>
      </c>
      <c r="E34" s="15" t="s">
        <v>10</v>
      </c>
      <c r="F34" s="16">
        <f>91500549.45+4815818.39</f>
        <v>96316367.840000004</v>
      </c>
      <c r="G34" s="16">
        <f>125495000+6605000</f>
        <v>132100000</v>
      </c>
      <c r="H34" s="16">
        <v>0</v>
      </c>
    </row>
    <row r="35" spans="1:8" ht="174.75" customHeight="1" x14ac:dyDescent="0.25">
      <c r="A35" s="33" t="s">
        <v>273</v>
      </c>
      <c r="B35" s="14" t="s">
        <v>4</v>
      </c>
      <c r="C35" s="14" t="s">
        <v>21</v>
      </c>
      <c r="D35" s="14" t="s">
        <v>274</v>
      </c>
      <c r="E35" s="14" t="s">
        <v>8</v>
      </c>
      <c r="F35" s="13">
        <v>468720</v>
      </c>
      <c r="G35" s="13">
        <v>468720</v>
      </c>
      <c r="H35" s="13">
        <v>468720</v>
      </c>
    </row>
    <row r="36" spans="1:8" ht="118.5" customHeight="1" x14ac:dyDescent="0.25">
      <c r="A36" s="33" t="s">
        <v>281</v>
      </c>
      <c r="B36" s="14" t="s">
        <v>4</v>
      </c>
      <c r="C36" s="14" t="s">
        <v>21</v>
      </c>
      <c r="D36" s="14" t="s">
        <v>275</v>
      </c>
      <c r="E36" s="14" t="s">
        <v>10</v>
      </c>
      <c r="F36" s="13">
        <v>1538762.58</v>
      </c>
      <c r="G36" s="13">
        <v>1538762.58</v>
      </c>
      <c r="H36" s="13">
        <v>1538762.58</v>
      </c>
    </row>
    <row r="37" spans="1:8" ht="211.5" customHeight="1" x14ac:dyDescent="0.25">
      <c r="A37" s="25" t="s">
        <v>209</v>
      </c>
      <c r="B37" s="14" t="s">
        <v>4</v>
      </c>
      <c r="C37" s="14" t="s">
        <v>21</v>
      </c>
      <c r="D37" s="14" t="s">
        <v>260</v>
      </c>
      <c r="E37" s="14" t="s">
        <v>8</v>
      </c>
      <c r="F37" s="13">
        <v>14530320</v>
      </c>
      <c r="G37" s="13">
        <v>14530320</v>
      </c>
      <c r="H37" s="13">
        <v>14530320</v>
      </c>
    </row>
    <row r="38" spans="1:8" ht="47.25" x14ac:dyDescent="0.25">
      <c r="A38" s="39" t="s">
        <v>17</v>
      </c>
      <c r="B38" s="14" t="s">
        <v>4</v>
      </c>
      <c r="C38" s="14" t="s">
        <v>21</v>
      </c>
      <c r="D38" s="14" t="s">
        <v>18</v>
      </c>
      <c r="E38" s="14" t="s">
        <v>10</v>
      </c>
      <c r="F38" s="13">
        <v>1269000</v>
      </c>
      <c r="G38" s="13">
        <v>5074300</v>
      </c>
      <c r="H38" s="13">
        <v>5074300</v>
      </c>
    </row>
    <row r="39" spans="1:8" ht="76.5" customHeight="1" x14ac:dyDescent="0.25">
      <c r="A39" s="27" t="s">
        <v>31</v>
      </c>
      <c r="B39" s="15" t="s">
        <v>4</v>
      </c>
      <c r="C39" s="15" t="s">
        <v>21</v>
      </c>
      <c r="D39" s="15" t="s">
        <v>32</v>
      </c>
      <c r="E39" s="15" t="s">
        <v>8</v>
      </c>
      <c r="F39" s="16">
        <f>25000+7550</f>
        <v>32550</v>
      </c>
      <c r="G39" s="16">
        <v>0</v>
      </c>
      <c r="H39" s="16">
        <v>0</v>
      </c>
    </row>
    <row r="40" spans="1:8" ht="47.25" x14ac:dyDescent="0.25">
      <c r="A40" s="28" t="s">
        <v>33</v>
      </c>
      <c r="B40" s="15" t="s">
        <v>4</v>
      </c>
      <c r="C40" s="15" t="s">
        <v>21</v>
      </c>
      <c r="D40" s="15" t="s">
        <v>34</v>
      </c>
      <c r="E40" s="15" t="s">
        <v>10</v>
      </c>
      <c r="F40" s="16">
        <v>118000</v>
      </c>
      <c r="G40" s="16">
        <v>70000</v>
      </c>
      <c r="H40" s="16">
        <v>70000</v>
      </c>
    </row>
    <row r="41" spans="1:8" ht="31.5" x14ac:dyDescent="0.25">
      <c r="A41" s="28" t="s">
        <v>19</v>
      </c>
      <c r="B41" s="15" t="s">
        <v>4</v>
      </c>
      <c r="C41" s="15" t="s">
        <v>21</v>
      </c>
      <c r="D41" s="15" t="s">
        <v>20</v>
      </c>
      <c r="E41" s="15" t="s">
        <v>10</v>
      </c>
      <c r="F41" s="16">
        <v>1046200</v>
      </c>
      <c r="G41" s="16">
        <v>1018600</v>
      </c>
      <c r="H41" s="16">
        <v>1018600</v>
      </c>
    </row>
    <row r="42" spans="1:8" ht="58.5" customHeight="1" x14ac:dyDescent="0.25">
      <c r="A42" s="27" t="s">
        <v>193</v>
      </c>
      <c r="B42" s="15" t="s">
        <v>4</v>
      </c>
      <c r="C42" s="15" t="s">
        <v>35</v>
      </c>
      <c r="D42" s="15" t="s">
        <v>192</v>
      </c>
      <c r="E42" s="15" t="s">
        <v>29</v>
      </c>
      <c r="F42" s="16">
        <v>5346023.4400000004</v>
      </c>
      <c r="G42" s="16">
        <v>5385218.1600000001</v>
      </c>
      <c r="H42" s="16">
        <v>5385218.1600000001</v>
      </c>
    </row>
    <row r="43" spans="1:8" ht="47.25" x14ac:dyDescent="0.25">
      <c r="A43" s="27" t="s">
        <v>194</v>
      </c>
      <c r="B43" s="15" t="s">
        <v>4</v>
      </c>
      <c r="C43" s="15" t="s">
        <v>35</v>
      </c>
      <c r="D43" s="15" t="s">
        <v>192</v>
      </c>
      <c r="E43" s="15" t="s">
        <v>12</v>
      </c>
      <c r="F43" s="16">
        <v>83514.8</v>
      </c>
      <c r="G43" s="16">
        <v>85870.080000000002</v>
      </c>
      <c r="H43" s="16">
        <v>85870.080000000002</v>
      </c>
    </row>
    <row r="44" spans="1:8" ht="47.25" x14ac:dyDescent="0.25">
      <c r="A44" s="26" t="s">
        <v>145</v>
      </c>
      <c r="B44" s="15" t="s">
        <v>4</v>
      </c>
      <c r="C44" s="15" t="s">
        <v>35</v>
      </c>
      <c r="D44" s="15" t="s">
        <v>36</v>
      </c>
      <c r="E44" s="15" t="s">
        <v>29</v>
      </c>
      <c r="F44" s="55">
        <f>5137777.36+200000+557448.7</f>
        <v>5895226.0600000005</v>
      </c>
      <c r="G44" s="16">
        <v>5137777.3600000003</v>
      </c>
      <c r="H44" s="16">
        <v>5137777.3600000003</v>
      </c>
    </row>
    <row r="45" spans="1:8" ht="47.25" x14ac:dyDescent="0.25">
      <c r="A45" s="40" t="s">
        <v>40</v>
      </c>
      <c r="B45" s="14" t="s">
        <v>4</v>
      </c>
      <c r="C45" s="14" t="s">
        <v>41</v>
      </c>
      <c r="D45" s="14" t="s">
        <v>23</v>
      </c>
      <c r="E45" s="14" t="s">
        <v>29</v>
      </c>
      <c r="F45" s="13">
        <f>14374558.87+3863184+1247800+1928740-1247800-1928740</f>
        <v>18237742.869999997</v>
      </c>
      <c r="G45" s="13">
        <v>17564398.870000001</v>
      </c>
      <c r="H45" s="13">
        <v>14374558.869999999</v>
      </c>
    </row>
    <row r="46" spans="1:8" ht="63" x14ac:dyDescent="0.25">
      <c r="A46" s="39" t="s">
        <v>232</v>
      </c>
      <c r="B46" s="14" t="s">
        <v>4</v>
      </c>
      <c r="C46" s="14" t="s">
        <v>41</v>
      </c>
      <c r="D46" s="14" t="s">
        <v>43</v>
      </c>
      <c r="E46" s="14" t="s">
        <v>8</v>
      </c>
      <c r="F46" s="13">
        <f>15000</f>
        <v>15000</v>
      </c>
      <c r="G46" s="13">
        <f>15000</f>
        <v>15000</v>
      </c>
      <c r="H46" s="13">
        <f>15000</f>
        <v>15000</v>
      </c>
    </row>
    <row r="47" spans="1:8" ht="31.5" x14ac:dyDescent="0.25">
      <c r="A47" s="39" t="s">
        <v>42</v>
      </c>
      <c r="B47" s="14" t="s">
        <v>4</v>
      </c>
      <c r="C47" s="14" t="s">
        <v>41</v>
      </c>
      <c r="D47" s="14" t="s">
        <v>43</v>
      </c>
      <c r="E47" s="14" t="s">
        <v>10</v>
      </c>
      <c r="F47" s="13">
        <v>165000</v>
      </c>
      <c r="G47" s="13">
        <v>165000</v>
      </c>
      <c r="H47" s="13">
        <v>165000</v>
      </c>
    </row>
    <row r="48" spans="1:8" ht="31.5" x14ac:dyDescent="0.25">
      <c r="A48" s="39" t="s">
        <v>44</v>
      </c>
      <c r="B48" s="14" t="s">
        <v>4</v>
      </c>
      <c r="C48" s="14" t="s">
        <v>41</v>
      </c>
      <c r="D48" s="14" t="s">
        <v>43</v>
      </c>
      <c r="E48" s="14" t="s">
        <v>45</v>
      </c>
      <c r="F48" s="13">
        <v>120000</v>
      </c>
      <c r="G48" s="13">
        <v>120000</v>
      </c>
      <c r="H48" s="13">
        <v>120000</v>
      </c>
    </row>
    <row r="49" spans="1:9" ht="63" x14ac:dyDescent="0.25">
      <c r="A49" s="39" t="s">
        <v>31</v>
      </c>
      <c r="B49" s="14" t="s">
        <v>4</v>
      </c>
      <c r="C49" s="14" t="s">
        <v>41</v>
      </c>
      <c r="D49" s="14" t="s">
        <v>32</v>
      </c>
      <c r="E49" s="14" t="s">
        <v>8</v>
      </c>
      <c r="F49" s="13">
        <f>105000+31710</f>
        <v>136710</v>
      </c>
      <c r="G49" s="13">
        <f>130000+39260</f>
        <v>169260</v>
      </c>
      <c r="H49" s="13">
        <f>130000+39260</f>
        <v>169260</v>
      </c>
    </row>
    <row r="50" spans="1:9" ht="36" customHeight="1" x14ac:dyDescent="0.25">
      <c r="A50" s="34" t="s">
        <v>46</v>
      </c>
      <c r="B50" s="14" t="s">
        <v>4</v>
      </c>
      <c r="C50" s="14" t="s">
        <v>41</v>
      </c>
      <c r="D50" s="14" t="s">
        <v>32</v>
      </c>
      <c r="E50" s="14" t="s">
        <v>10</v>
      </c>
      <c r="F50" s="13">
        <v>2740</v>
      </c>
      <c r="G50" s="13">
        <v>2740</v>
      </c>
      <c r="H50" s="13">
        <v>2740</v>
      </c>
    </row>
    <row r="51" spans="1:9" ht="70.5" customHeight="1" x14ac:dyDescent="0.25">
      <c r="A51" s="32" t="s">
        <v>190</v>
      </c>
      <c r="B51" s="14" t="s">
        <v>4</v>
      </c>
      <c r="C51" s="14" t="s">
        <v>41</v>
      </c>
      <c r="D51" s="14" t="s">
        <v>37</v>
      </c>
      <c r="E51" s="14" t="s">
        <v>8</v>
      </c>
      <c r="F51" s="13">
        <f>241395+73046</f>
        <v>314441</v>
      </c>
      <c r="G51" s="13">
        <f t="shared" ref="G51:H51" si="0">241395+73046</f>
        <v>314441</v>
      </c>
      <c r="H51" s="13">
        <f t="shared" si="0"/>
        <v>314441</v>
      </c>
    </row>
    <row r="52" spans="1:9" ht="66.75" customHeight="1" x14ac:dyDescent="0.25">
      <c r="A52" s="32" t="s">
        <v>185</v>
      </c>
      <c r="B52" s="14" t="s">
        <v>4</v>
      </c>
      <c r="C52" s="14" t="s">
        <v>41</v>
      </c>
      <c r="D52" s="14" t="s">
        <v>39</v>
      </c>
      <c r="E52" s="14" t="s">
        <v>29</v>
      </c>
      <c r="F52" s="13">
        <v>63420</v>
      </c>
      <c r="G52" s="13">
        <v>63420</v>
      </c>
      <c r="H52" s="13">
        <v>63420</v>
      </c>
    </row>
    <row r="53" spans="1:9" ht="51.75" customHeight="1" x14ac:dyDescent="0.25">
      <c r="A53" s="32" t="s">
        <v>228</v>
      </c>
      <c r="B53" s="14" t="s">
        <v>4</v>
      </c>
      <c r="C53" s="14" t="s">
        <v>41</v>
      </c>
      <c r="D53" s="14" t="s">
        <v>38</v>
      </c>
      <c r="E53" s="14" t="s">
        <v>10</v>
      </c>
      <c r="F53" s="13">
        <f>83448+43392</f>
        <v>126840</v>
      </c>
      <c r="G53" s="13">
        <f>83448+43392</f>
        <v>126840</v>
      </c>
      <c r="H53" s="13">
        <f>83448+43392</f>
        <v>126840</v>
      </c>
    </row>
    <row r="54" spans="1:9" ht="54.75" customHeight="1" x14ac:dyDescent="0.25">
      <c r="A54" s="32" t="s">
        <v>229</v>
      </c>
      <c r="B54" s="14" t="s">
        <v>4</v>
      </c>
      <c r="C54" s="14" t="s">
        <v>41</v>
      </c>
      <c r="D54" s="14" t="s">
        <v>38</v>
      </c>
      <c r="E54" s="14" t="s">
        <v>29</v>
      </c>
      <c r="F54" s="13">
        <f>709302+368838</f>
        <v>1078140</v>
      </c>
      <c r="G54" s="13">
        <f>709302+368838</f>
        <v>1078140</v>
      </c>
      <c r="H54" s="13">
        <f>709302+368838</f>
        <v>1078140</v>
      </c>
    </row>
    <row r="55" spans="1:9" ht="33.75" customHeight="1" x14ac:dyDescent="0.25">
      <c r="A55" s="34" t="s">
        <v>19</v>
      </c>
      <c r="B55" s="14" t="s">
        <v>4</v>
      </c>
      <c r="C55" s="14" t="s">
        <v>41</v>
      </c>
      <c r="D55" s="14" t="s">
        <v>20</v>
      </c>
      <c r="E55" s="14" t="s">
        <v>10</v>
      </c>
      <c r="F55" s="13">
        <v>30440</v>
      </c>
      <c r="G55" s="13">
        <v>30440</v>
      </c>
      <c r="H55" s="13">
        <v>30440</v>
      </c>
    </row>
    <row r="56" spans="1:9" ht="81" customHeight="1" x14ac:dyDescent="0.25">
      <c r="A56" s="32" t="s">
        <v>48</v>
      </c>
      <c r="B56" s="14" t="s">
        <v>4</v>
      </c>
      <c r="C56" s="14" t="s">
        <v>41</v>
      </c>
      <c r="D56" s="14" t="s">
        <v>49</v>
      </c>
      <c r="E56" s="14" t="s">
        <v>8</v>
      </c>
      <c r="F56" s="13">
        <v>17742245.640000001</v>
      </c>
      <c r="G56" s="13">
        <v>17742245.640000001</v>
      </c>
      <c r="H56" s="13">
        <v>17742245.640000001</v>
      </c>
    </row>
    <row r="57" spans="1:9" ht="51.75" customHeight="1" x14ac:dyDescent="0.25">
      <c r="A57" s="32" t="s">
        <v>50</v>
      </c>
      <c r="B57" s="14" t="s">
        <v>4</v>
      </c>
      <c r="C57" s="14" t="s">
        <v>41</v>
      </c>
      <c r="D57" s="14" t="s">
        <v>49</v>
      </c>
      <c r="E57" s="14" t="s">
        <v>10</v>
      </c>
      <c r="F57" s="13">
        <f>1730681.4+650750</f>
        <v>2381431.4</v>
      </c>
      <c r="G57" s="13">
        <f>1576103.84+684830</f>
        <v>2260933.84</v>
      </c>
      <c r="H57" s="13">
        <f>1576103.84+684830</f>
        <v>2260933.84</v>
      </c>
    </row>
    <row r="58" spans="1:9" ht="36" customHeight="1" x14ac:dyDescent="0.25">
      <c r="A58" s="41" t="s">
        <v>51</v>
      </c>
      <c r="B58" s="15" t="s">
        <v>4</v>
      </c>
      <c r="C58" s="15" t="s">
        <v>41</v>
      </c>
      <c r="D58" s="14" t="s">
        <v>49</v>
      </c>
      <c r="E58" s="15" t="s">
        <v>12</v>
      </c>
      <c r="F58" s="16">
        <v>1940</v>
      </c>
      <c r="G58" s="16">
        <v>1940</v>
      </c>
      <c r="H58" s="16">
        <v>1940</v>
      </c>
    </row>
    <row r="59" spans="1:9" ht="293.25" customHeight="1" x14ac:dyDescent="0.25">
      <c r="A59" s="41" t="s">
        <v>215</v>
      </c>
      <c r="B59" s="15" t="s">
        <v>4</v>
      </c>
      <c r="C59" s="15" t="s">
        <v>53</v>
      </c>
      <c r="D59" s="14" t="s">
        <v>214</v>
      </c>
      <c r="E59" s="15" t="s">
        <v>10</v>
      </c>
      <c r="F59" s="16">
        <v>274443.75</v>
      </c>
      <c r="G59" s="16">
        <v>326506.25</v>
      </c>
      <c r="H59" s="16">
        <v>326506.25</v>
      </c>
    </row>
    <row r="60" spans="1:9" ht="81.75" customHeight="1" x14ac:dyDescent="0.25">
      <c r="A60" s="32" t="s">
        <v>52</v>
      </c>
      <c r="B60" s="14" t="s">
        <v>4</v>
      </c>
      <c r="C60" s="14" t="s">
        <v>53</v>
      </c>
      <c r="D60" s="14" t="s">
        <v>54</v>
      </c>
      <c r="E60" s="14" t="s">
        <v>45</v>
      </c>
      <c r="F60" s="16">
        <v>849269.53</v>
      </c>
      <c r="G60" s="16">
        <v>849269.53</v>
      </c>
      <c r="H60" s="16">
        <v>849269.53</v>
      </c>
    </row>
    <row r="61" spans="1:9" ht="81.75" customHeight="1" x14ac:dyDescent="0.25">
      <c r="A61" s="32" t="s">
        <v>242</v>
      </c>
      <c r="B61" s="14" t="s">
        <v>4</v>
      </c>
      <c r="C61" s="14" t="s">
        <v>238</v>
      </c>
      <c r="D61" s="14" t="s">
        <v>241</v>
      </c>
      <c r="E61" s="14" t="s">
        <v>45</v>
      </c>
      <c r="F61" s="16">
        <v>1020000</v>
      </c>
      <c r="G61" s="16">
        <v>1020000</v>
      </c>
      <c r="H61" s="16">
        <v>1020000</v>
      </c>
    </row>
    <row r="62" spans="1:9" ht="81.75" customHeight="1" x14ac:dyDescent="0.25">
      <c r="A62" s="32" t="s">
        <v>242</v>
      </c>
      <c r="B62" s="14" t="s">
        <v>4</v>
      </c>
      <c r="C62" s="14" t="s">
        <v>238</v>
      </c>
      <c r="D62" s="14" t="s">
        <v>243</v>
      </c>
      <c r="E62" s="14" t="s">
        <v>45</v>
      </c>
      <c r="F62" s="16">
        <v>1250000</v>
      </c>
      <c r="G62" s="16">
        <v>1250000</v>
      </c>
      <c r="H62" s="16">
        <v>1250000</v>
      </c>
    </row>
    <row r="63" spans="1:9" ht="81.75" customHeight="1" x14ac:dyDescent="0.25">
      <c r="A63" s="32" t="s">
        <v>242</v>
      </c>
      <c r="B63" s="14" t="s">
        <v>4</v>
      </c>
      <c r="C63" s="14" t="s">
        <v>238</v>
      </c>
      <c r="D63" s="14" t="s">
        <v>244</v>
      </c>
      <c r="E63" s="14" t="s">
        <v>45</v>
      </c>
      <c r="F63" s="16">
        <v>170000</v>
      </c>
      <c r="G63" s="16">
        <v>170000</v>
      </c>
      <c r="H63" s="16">
        <v>170000</v>
      </c>
    </row>
    <row r="64" spans="1:9" ht="47.25" x14ac:dyDescent="0.3">
      <c r="A64" s="32" t="s">
        <v>226</v>
      </c>
      <c r="B64" s="14" t="s">
        <v>4</v>
      </c>
      <c r="C64" s="14" t="s">
        <v>55</v>
      </c>
      <c r="D64" s="14" t="s">
        <v>192</v>
      </c>
      <c r="E64" s="14" t="s">
        <v>29</v>
      </c>
      <c r="F64" s="13">
        <v>819581.76</v>
      </c>
      <c r="G64" s="13">
        <v>819581.76</v>
      </c>
      <c r="H64" s="13">
        <v>819581.76</v>
      </c>
      <c r="I64" s="4"/>
    </row>
    <row r="65" spans="1:9" ht="47.25" x14ac:dyDescent="0.3">
      <c r="A65" s="32" t="s">
        <v>145</v>
      </c>
      <c r="B65" s="14" t="s">
        <v>4</v>
      </c>
      <c r="C65" s="14" t="s">
        <v>55</v>
      </c>
      <c r="D65" s="14" t="s">
        <v>36</v>
      </c>
      <c r="E65" s="14" t="s">
        <v>29</v>
      </c>
      <c r="F65" s="13">
        <v>7904625.1200000001</v>
      </c>
      <c r="G65" s="13">
        <v>7754625.1200000001</v>
      </c>
      <c r="H65" s="13">
        <v>7754625.1200000001</v>
      </c>
      <c r="I65" s="4"/>
    </row>
    <row r="66" spans="1:9" ht="47.25" x14ac:dyDescent="0.3">
      <c r="A66" s="32" t="s">
        <v>191</v>
      </c>
      <c r="B66" s="14" t="s">
        <v>4</v>
      </c>
      <c r="C66" s="14" t="s">
        <v>227</v>
      </c>
      <c r="D66" s="14" t="s">
        <v>56</v>
      </c>
      <c r="E66" s="14" t="s">
        <v>29</v>
      </c>
      <c r="F66" s="13">
        <v>1408404.79</v>
      </c>
      <c r="G66" s="13">
        <f>1197404.79</f>
        <v>1197404.79</v>
      </c>
      <c r="H66" s="13">
        <f>1197404.79</f>
        <v>1197404.79</v>
      </c>
      <c r="I66" s="4"/>
    </row>
    <row r="67" spans="1:9" ht="31.5" x14ac:dyDescent="0.25">
      <c r="A67" s="24" t="s">
        <v>57</v>
      </c>
      <c r="B67" s="17" t="s">
        <v>58</v>
      </c>
      <c r="C67" s="17"/>
      <c r="D67" s="17"/>
      <c r="E67" s="17"/>
      <c r="F67" s="11">
        <f>SUM(F68:F74)</f>
        <v>18106294.879999999</v>
      </c>
      <c r="G67" s="11">
        <f t="shared" ref="G67:H67" si="1">SUM(G68:G74)</f>
        <v>17458099.279999997</v>
      </c>
      <c r="H67" s="11">
        <f t="shared" si="1"/>
        <v>17539775.32</v>
      </c>
      <c r="I67" s="5"/>
    </row>
    <row r="68" spans="1:9" ht="31.5" x14ac:dyDescent="0.25">
      <c r="A68" s="26" t="s">
        <v>66</v>
      </c>
      <c r="B68" s="14" t="s">
        <v>58</v>
      </c>
      <c r="C68" s="14" t="s">
        <v>60</v>
      </c>
      <c r="D68" s="14" t="s">
        <v>67</v>
      </c>
      <c r="E68" s="14" t="s">
        <v>10</v>
      </c>
      <c r="F68" s="13">
        <v>1118700</v>
      </c>
      <c r="G68" s="13">
        <v>1230570</v>
      </c>
      <c r="H68" s="13">
        <v>1292100</v>
      </c>
    </row>
    <row r="69" spans="1:9" ht="31.5" x14ac:dyDescent="0.25">
      <c r="A69" s="26" t="s">
        <v>68</v>
      </c>
      <c r="B69" s="14" t="s">
        <v>58</v>
      </c>
      <c r="C69" s="42" t="s">
        <v>60</v>
      </c>
      <c r="D69" s="14" t="s">
        <v>69</v>
      </c>
      <c r="E69" s="14" t="s">
        <v>10</v>
      </c>
      <c r="F69" s="13">
        <v>55000</v>
      </c>
      <c r="G69" s="13">
        <v>60500</v>
      </c>
      <c r="H69" s="13">
        <v>63500</v>
      </c>
    </row>
    <row r="70" spans="1:9" ht="63" x14ac:dyDescent="0.25">
      <c r="A70" s="43" t="s">
        <v>59</v>
      </c>
      <c r="B70" s="12" t="s">
        <v>58</v>
      </c>
      <c r="C70" s="44" t="s">
        <v>60</v>
      </c>
      <c r="D70" s="44" t="s">
        <v>61</v>
      </c>
      <c r="E70" s="44" t="s">
        <v>8</v>
      </c>
      <c r="F70" s="45">
        <f>15466011+241433.4</f>
        <v>15707444.4</v>
      </c>
      <c r="G70" s="45">
        <f>15466011+241433.4</f>
        <v>15707444.4</v>
      </c>
      <c r="H70" s="45">
        <f>15466011+241433.4</f>
        <v>15707444.4</v>
      </c>
    </row>
    <row r="71" spans="1:9" ht="31.5" x14ac:dyDescent="0.25">
      <c r="A71" s="46" t="s">
        <v>62</v>
      </c>
      <c r="B71" s="12" t="s">
        <v>58</v>
      </c>
      <c r="C71" s="44" t="s">
        <v>60</v>
      </c>
      <c r="D71" s="44" t="s">
        <v>61</v>
      </c>
      <c r="E71" s="44" t="s">
        <v>10</v>
      </c>
      <c r="F71" s="13">
        <v>369023.48</v>
      </c>
      <c r="G71" s="13">
        <v>384584.88</v>
      </c>
      <c r="H71" s="13">
        <v>401730.92</v>
      </c>
    </row>
    <row r="72" spans="1:9" ht="31.5" x14ac:dyDescent="0.25">
      <c r="A72" s="28" t="s">
        <v>63</v>
      </c>
      <c r="B72" s="15" t="s">
        <v>58</v>
      </c>
      <c r="C72" s="42" t="s">
        <v>60</v>
      </c>
      <c r="D72" s="44" t="s">
        <v>61</v>
      </c>
      <c r="E72" s="15" t="s">
        <v>12</v>
      </c>
      <c r="F72" s="16">
        <v>1000</v>
      </c>
      <c r="G72" s="16">
        <v>1000</v>
      </c>
      <c r="H72" s="16">
        <v>1000</v>
      </c>
    </row>
    <row r="73" spans="1:9" ht="94.5" x14ac:dyDescent="0.25">
      <c r="A73" s="28" t="s">
        <v>64</v>
      </c>
      <c r="B73" s="15" t="s">
        <v>58</v>
      </c>
      <c r="C73" s="42" t="s">
        <v>60</v>
      </c>
      <c r="D73" s="44" t="s">
        <v>65</v>
      </c>
      <c r="E73" s="15" t="s">
        <v>8</v>
      </c>
      <c r="F73" s="16">
        <f>142394+195283+443450</f>
        <v>781127</v>
      </c>
      <c r="G73" s="16">
        <v>0</v>
      </c>
      <c r="H73" s="16">
        <v>0</v>
      </c>
    </row>
    <row r="74" spans="1:9" ht="47.25" x14ac:dyDescent="0.25">
      <c r="A74" s="26" t="s">
        <v>70</v>
      </c>
      <c r="B74" s="14" t="s">
        <v>58</v>
      </c>
      <c r="C74" s="42" t="s">
        <v>71</v>
      </c>
      <c r="D74" s="14" t="s">
        <v>72</v>
      </c>
      <c r="E74" s="14" t="s">
        <v>10</v>
      </c>
      <c r="F74" s="13">
        <v>74000</v>
      </c>
      <c r="G74" s="13">
        <v>74000</v>
      </c>
      <c r="H74" s="13">
        <v>74000</v>
      </c>
    </row>
    <row r="75" spans="1:9" ht="15.75" x14ac:dyDescent="0.25">
      <c r="A75" s="24" t="s">
        <v>73</v>
      </c>
      <c r="B75" s="10" t="s">
        <v>74</v>
      </c>
      <c r="C75" s="10"/>
      <c r="D75" s="10"/>
      <c r="E75" s="10"/>
      <c r="F75" s="11">
        <f>SUM(F76:F78)</f>
        <v>1581724.7200000002</v>
      </c>
      <c r="G75" s="11">
        <f>SUM(G76:G78)</f>
        <v>1482768.72</v>
      </c>
      <c r="H75" s="11">
        <f>SUM(H76:H78)</f>
        <v>1482768.72</v>
      </c>
    </row>
    <row r="76" spans="1:9" ht="94.5" x14ac:dyDescent="0.25">
      <c r="A76" s="28" t="s">
        <v>75</v>
      </c>
      <c r="B76" s="15" t="s">
        <v>74</v>
      </c>
      <c r="C76" s="15" t="s">
        <v>76</v>
      </c>
      <c r="D76" s="47" t="s">
        <v>77</v>
      </c>
      <c r="E76" s="15" t="s">
        <v>8</v>
      </c>
      <c r="F76" s="16">
        <v>98956</v>
      </c>
      <c r="G76" s="16">
        <v>0</v>
      </c>
      <c r="H76" s="16">
        <v>0</v>
      </c>
    </row>
    <row r="77" spans="1:9" ht="78.75" x14ac:dyDescent="0.25">
      <c r="A77" s="26" t="s">
        <v>78</v>
      </c>
      <c r="B77" s="14" t="s">
        <v>74</v>
      </c>
      <c r="C77" s="14" t="s">
        <v>76</v>
      </c>
      <c r="D77" s="48" t="s">
        <v>79</v>
      </c>
      <c r="E77" s="14" t="s">
        <v>8</v>
      </c>
      <c r="F77" s="13">
        <f>948772.5+286529.3+14951.56+4515.36</f>
        <v>1254768.7200000002</v>
      </c>
      <c r="G77" s="13">
        <f>948772.5+286529.3+19466.92</f>
        <v>1254768.72</v>
      </c>
      <c r="H77" s="13">
        <f>948772.5+286529.3+19466.92</f>
        <v>1254768.72</v>
      </c>
    </row>
    <row r="78" spans="1:9" ht="78.75" x14ac:dyDescent="0.25">
      <c r="A78" s="28" t="s">
        <v>80</v>
      </c>
      <c r="B78" s="15" t="s">
        <v>74</v>
      </c>
      <c r="C78" s="15" t="s">
        <v>76</v>
      </c>
      <c r="D78" s="47" t="s">
        <v>81</v>
      </c>
      <c r="E78" s="15" t="s">
        <v>8</v>
      </c>
      <c r="F78" s="16">
        <v>228000</v>
      </c>
      <c r="G78" s="16">
        <v>228000</v>
      </c>
      <c r="H78" s="16">
        <v>228000</v>
      </c>
    </row>
    <row r="79" spans="1:9" ht="15.75" x14ac:dyDescent="0.25">
      <c r="A79" s="29" t="s">
        <v>82</v>
      </c>
      <c r="B79" s="18" t="s">
        <v>83</v>
      </c>
      <c r="C79" s="18"/>
      <c r="D79" s="18"/>
      <c r="E79" s="18"/>
      <c r="F79" s="19">
        <f>SUM(F80:F152)</f>
        <v>107995291.79999995</v>
      </c>
      <c r="G79" s="19">
        <f>SUM(G80:G152)</f>
        <v>93065001.420000002</v>
      </c>
      <c r="H79" s="19">
        <f>SUM(H80:H152)</f>
        <v>93017303.710000008</v>
      </c>
    </row>
    <row r="80" spans="1:9" ht="78.75" x14ac:dyDescent="0.25">
      <c r="A80" s="26" t="s">
        <v>84</v>
      </c>
      <c r="B80" s="14" t="s">
        <v>83</v>
      </c>
      <c r="C80" s="14" t="s">
        <v>85</v>
      </c>
      <c r="D80" s="48" t="s">
        <v>86</v>
      </c>
      <c r="E80" s="14" t="s">
        <v>8</v>
      </c>
      <c r="F80" s="13">
        <f>2287028.1+36016.58</f>
        <v>2323044.6800000002</v>
      </c>
      <c r="G80" s="13">
        <f>2287028.1+36016.58</f>
        <v>2323044.6800000002</v>
      </c>
      <c r="H80" s="13">
        <f>2287028.1+36016.58</f>
        <v>2323044.6800000002</v>
      </c>
    </row>
    <row r="81" spans="1:8" ht="78.75" hidden="1" x14ac:dyDescent="0.25">
      <c r="A81" s="25" t="s">
        <v>246</v>
      </c>
      <c r="B81" s="12" t="s">
        <v>83</v>
      </c>
      <c r="C81" s="12" t="s">
        <v>85</v>
      </c>
      <c r="D81" s="49" t="s">
        <v>247</v>
      </c>
      <c r="E81" s="12" t="s">
        <v>8</v>
      </c>
      <c r="F81" s="37">
        <v>0</v>
      </c>
      <c r="G81" s="37">
        <v>0</v>
      </c>
      <c r="H81" s="37">
        <v>0</v>
      </c>
    </row>
    <row r="82" spans="1:8" ht="63" x14ac:dyDescent="0.25">
      <c r="A82" s="25" t="s">
        <v>59</v>
      </c>
      <c r="B82" s="12" t="s">
        <v>83</v>
      </c>
      <c r="C82" s="12" t="s">
        <v>87</v>
      </c>
      <c r="D82" s="12" t="s">
        <v>61</v>
      </c>
      <c r="E82" s="12" t="s">
        <v>8</v>
      </c>
      <c r="F82" s="37">
        <f>44955972.15+710211.87</f>
        <v>45666184.019999996</v>
      </c>
      <c r="G82" s="37">
        <f>44955972.15+710211.87</f>
        <v>45666184.019999996</v>
      </c>
      <c r="H82" s="37">
        <f>44955972.15+710211.87</f>
        <v>45666184.019999996</v>
      </c>
    </row>
    <row r="83" spans="1:8" ht="31.5" x14ac:dyDescent="0.25">
      <c r="A83" s="26" t="s">
        <v>62</v>
      </c>
      <c r="B83" s="14" t="s">
        <v>83</v>
      </c>
      <c r="C83" s="14" t="s">
        <v>87</v>
      </c>
      <c r="D83" s="12" t="s">
        <v>61</v>
      </c>
      <c r="E83" s="14" t="s">
        <v>10</v>
      </c>
      <c r="F83" s="13">
        <v>468000</v>
      </c>
      <c r="G83" s="13">
        <v>318000</v>
      </c>
      <c r="H83" s="13">
        <v>318000</v>
      </c>
    </row>
    <row r="84" spans="1:8" ht="31.5" x14ac:dyDescent="0.25">
      <c r="A84" s="26" t="s">
        <v>63</v>
      </c>
      <c r="B84" s="14" t="s">
        <v>83</v>
      </c>
      <c r="C84" s="14" t="s">
        <v>87</v>
      </c>
      <c r="D84" s="12" t="s">
        <v>61</v>
      </c>
      <c r="E84" s="14" t="s">
        <v>12</v>
      </c>
      <c r="F84" s="13">
        <v>16000</v>
      </c>
      <c r="G84" s="13">
        <v>16000</v>
      </c>
      <c r="H84" s="13">
        <v>16000</v>
      </c>
    </row>
    <row r="85" spans="1:8" ht="94.5" x14ac:dyDescent="0.25">
      <c r="A85" s="26" t="s">
        <v>64</v>
      </c>
      <c r="B85" s="14" t="s">
        <v>83</v>
      </c>
      <c r="C85" s="14" t="s">
        <v>87</v>
      </c>
      <c r="D85" s="12" t="s">
        <v>65</v>
      </c>
      <c r="E85" s="14" t="s">
        <v>8</v>
      </c>
      <c r="F85" s="13">
        <v>90856.55</v>
      </c>
      <c r="G85" s="13">
        <v>0</v>
      </c>
      <c r="H85" s="13">
        <v>0</v>
      </c>
    </row>
    <row r="86" spans="1:8" ht="78.75" x14ac:dyDescent="0.25">
      <c r="A86" s="26" t="s">
        <v>166</v>
      </c>
      <c r="B86" s="14" t="s">
        <v>83</v>
      </c>
      <c r="C86" s="14" t="s">
        <v>87</v>
      </c>
      <c r="D86" s="48" t="s">
        <v>88</v>
      </c>
      <c r="E86" s="14" t="s">
        <v>8</v>
      </c>
      <c r="F86" s="13">
        <v>782905.25</v>
      </c>
      <c r="G86" s="13">
        <v>815872.7</v>
      </c>
      <c r="H86" s="13">
        <v>815872.7</v>
      </c>
    </row>
    <row r="87" spans="1:8" ht="63" x14ac:dyDescent="0.25">
      <c r="A87" s="26" t="s">
        <v>170</v>
      </c>
      <c r="B87" s="14" t="s">
        <v>83</v>
      </c>
      <c r="C87" s="14" t="s">
        <v>89</v>
      </c>
      <c r="D87" s="48" t="s">
        <v>90</v>
      </c>
      <c r="E87" s="14" t="s">
        <v>10</v>
      </c>
      <c r="F87" s="13">
        <v>24140.68</v>
      </c>
      <c r="G87" s="13">
        <v>97680.78</v>
      </c>
      <c r="H87" s="13">
        <v>60824.5</v>
      </c>
    </row>
    <row r="88" spans="1:8" ht="31.5" x14ac:dyDescent="0.25">
      <c r="A88" s="26" t="s">
        <v>91</v>
      </c>
      <c r="B88" s="14" t="s">
        <v>83</v>
      </c>
      <c r="C88" s="14" t="s">
        <v>92</v>
      </c>
      <c r="D88" s="35" t="s">
        <v>93</v>
      </c>
      <c r="E88" s="14" t="s">
        <v>12</v>
      </c>
      <c r="F88" s="13">
        <v>500000</v>
      </c>
      <c r="G88" s="13">
        <v>500000</v>
      </c>
      <c r="H88" s="13">
        <v>500000</v>
      </c>
    </row>
    <row r="89" spans="1:8" ht="47.25" x14ac:dyDescent="0.25">
      <c r="A89" s="26" t="s">
        <v>94</v>
      </c>
      <c r="B89" s="14" t="s">
        <v>83</v>
      </c>
      <c r="C89" s="14" t="s">
        <v>95</v>
      </c>
      <c r="D89" s="14" t="s">
        <v>96</v>
      </c>
      <c r="E89" s="14" t="s">
        <v>10</v>
      </c>
      <c r="F89" s="13">
        <v>20000</v>
      </c>
      <c r="G89" s="13">
        <v>20000</v>
      </c>
      <c r="H89" s="13">
        <v>20000</v>
      </c>
    </row>
    <row r="90" spans="1:8" ht="31.5" x14ac:dyDescent="0.25">
      <c r="A90" s="26" t="s">
        <v>97</v>
      </c>
      <c r="B90" s="14" t="s">
        <v>83</v>
      </c>
      <c r="C90" s="14" t="s">
        <v>95</v>
      </c>
      <c r="D90" s="14" t="s">
        <v>98</v>
      </c>
      <c r="E90" s="14" t="s">
        <v>10</v>
      </c>
      <c r="F90" s="13">
        <v>475000</v>
      </c>
      <c r="G90" s="13">
        <v>475000</v>
      </c>
      <c r="H90" s="13">
        <v>475000</v>
      </c>
    </row>
    <row r="91" spans="1:8" ht="63" x14ac:dyDescent="0.25">
      <c r="A91" s="26" t="s">
        <v>99</v>
      </c>
      <c r="B91" s="14" t="s">
        <v>83</v>
      </c>
      <c r="C91" s="14" t="s">
        <v>95</v>
      </c>
      <c r="D91" s="14" t="s">
        <v>100</v>
      </c>
      <c r="E91" s="14" t="s">
        <v>10</v>
      </c>
      <c r="F91" s="13">
        <v>36000</v>
      </c>
      <c r="G91" s="13">
        <v>36000</v>
      </c>
      <c r="H91" s="13">
        <v>36000</v>
      </c>
    </row>
    <row r="92" spans="1:8" ht="37.5" customHeight="1" x14ac:dyDescent="0.25">
      <c r="A92" s="39" t="s">
        <v>221</v>
      </c>
      <c r="B92" s="14" t="s">
        <v>83</v>
      </c>
      <c r="C92" s="14" t="s">
        <v>95</v>
      </c>
      <c r="D92" s="14" t="s">
        <v>220</v>
      </c>
      <c r="E92" s="14" t="s">
        <v>10</v>
      </c>
      <c r="F92" s="20">
        <v>100000</v>
      </c>
      <c r="G92" s="20">
        <v>100000</v>
      </c>
      <c r="H92" s="20">
        <v>100000</v>
      </c>
    </row>
    <row r="93" spans="1:8" ht="51" customHeight="1" x14ac:dyDescent="0.25">
      <c r="A93" s="39" t="s">
        <v>222</v>
      </c>
      <c r="B93" s="14" t="s">
        <v>83</v>
      </c>
      <c r="C93" s="14" t="s">
        <v>95</v>
      </c>
      <c r="D93" s="14" t="s">
        <v>219</v>
      </c>
      <c r="E93" s="14" t="s">
        <v>10</v>
      </c>
      <c r="F93" s="20">
        <v>305000</v>
      </c>
      <c r="G93" s="20">
        <v>305000</v>
      </c>
      <c r="H93" s="20">
        <v>305000</v>
      </c>
    </row>
    <row r="94" spans="1:8" ht="47.25" x14ac:dyDescent="0.25">
      <c r="A94" s="39" t="s">
        <v>101</v>
      </c>
      <c r="B94" s="14" t="s">
        <v>83</v>
      </c>
      <c r="C94" s="14" t="s">
        <v>95</v>
      </c>
      <c r="D94" s="14" t="s">
        <v>102</v>
      </c>
      <c r="E94" s="14" t="s">
        <v>10</v>
      </c>
      <c r="F94" s="20">
        <v>100000</v>
      </c>
      <c r="G94" s="20">
        <v>100000</v>
      </c>
      <c r="H94" s="20">
        <v>100000</v>
      </c>
    </row>
    <row r="95" spans="1:8" ht="47.25" x14ac:dyDescent="0.25">
      <c r="A95" s="26" t="s">
        <v>103</v>
      </c>
      <c r="B95" s="14" t="s">
        <v>83</v>
      </c>
      <c r="C95" s="14" t="s">
        <v>95</v>
      </c>
      <c r="D95" s="14" t="s">
        <v>104</v>
      </c>
      <c r="E95" s="14" t="s">
        <v>10</v>
      </c>
      <c r="F95" s="13">
        <v>78410</v>
      </c>
      <c r="G95" s="13">
        <v>86251</v>
      </c>
      <c r="H95" s="13">
        <v>94876</v>
      </c>
    </row>
    <row r="96" spans="1:8" ht="31.5" x14ac:dyDescent="0.25">
      <c r="A96" s="25" t="s">
        <v>68</v>
      </c>
      <c r="B96" s="21" t="s">
        <v>83</v>
      </c>
      <c r="C96" s="21" t="s">
        <v>95</v>
      </c>
      <c r="D96" s="22" t="s">
        <v>69</v>
      </c>
      <c r="E96" s="21" t="s">
        <v>10</v>
      </c>
      <c r="F96" s="20">
        <v>170500</v>
      </c>
      <c r="G96" s="20">
        <v>187550</v>
      </c>
      <c r="H96" s="20">
        <v>196927</v>
      </c>
    </row>
    <row r="97" spans="1:9" ht="78.75" x14ac:dyDescent="0.25">
      <c r="A97" s="25" t="s">
        <v>105</v>
      </c>
      <c r="B97" s="21" t="s">
        <v>83</v>
      </c>
      <c r="C97" s="21" t="s">
        <v>95</v>
      </c>
      <c r="D97" s="22" t="s">
        <v>106</v>
      </c>
      <c r="E97" s="21" t="s">
        <v>10</v>
      </c>
      <c r="F97" s="20">
        <v>5000</v>
      </c>
      <c r="G97" s="20">
        <v>5000</v>
      </c>
      <c r="H97" s="20">
        <v>5000</v>
      </c>
    </row>
    <row r="98" spans="1:9" ht="63" x14ac:dyDescent="0.25">
      <c r="A98" s="25" t="s">
        <v>107</v>
      </c>
      <c r="B98" s="21" t="s">
        <v>83</v>
      </c>
      <c r="C98" s="21" t="s">
        <v>95</v>
      </c>
      <c r="D98" s="22" t="s">
        <v>108</v>
      </c>
      <c r="E98" s="21" t="s">
        <v>45</v>
      </c>
      <c r="F98" s="20">
        <v>800</v>
      </c>
      <c r="G98" s="20">
        <v>800</v>
      </c>
      <c r="H98" s="20">
        <v>800</v>
      </c>
    </row>
    <row r="99" spans="1:9" ht="31.5" x14ac:dyDescent="0.25">
      <c r="A99" s="25" t="s">
        <v>109</v>
      </c>
      <c r="B99" s="21" t="s">
        <v>83</v>
      </c>
      <c r="C99" s="21" t="s">
        <v>95</v>
      </c>
      <c r="D99" s="22" t="s">
        <v>110</v>
      </c>
      <c r="E99" s="21" t="s">
        <v>10</v>
      </c>
      <c r="F99" s="20">
        <f>15000</f>
        <v>15000</v>
      </c>
      <c r="G99" s="20">
        <f>15000</f>
        <v>15000</v>
      </c>
      <c r="H99" s="20">
        <f>15000</f>
        <v>15000</v>
      </c>
    </row>
    <row r="100" spans="1:9" ht="31.5" x14ac:dyDescent="0.25">
      <c r="A100" s="25" t="s">
        <v>250</v>
      </c>
      <c r="B100" s="21" t="s">
        <v>83</v>
      </c>
      <c r="C100" s="21" t="s">
        <v>95</v>
      </c>
      <c r="D100" s="22" t="s">
        <v>110</v>
      </c>
      <c r="E100" s="21" t="s">
        <v>45</v>
      </c>
      <c r="F100" s="20">
        <v>10000</v>
      </c>
      <c r="G100" s="20">
        <v>10000</v>
      </c>
      <c r="H100" s="20">
        <v>10000</v>
      </c>
    </row>
    <row r="101" spans="1:9" ht="47.25" x14ac:dyDescent="0.25">
      <c r="A101" s="25" t="s">
        <v>174</v>
      </c>
      <c r="B101" s="21" t="s">
        <v>83</v>
      </c>
      <c r="C101" s="21" t="s">
        <v>95</v>
      </c>
      <c r="D101" s="22" t="s">
        <v>111</v>
      </c>
      <c r="E101" s="21" t="s">
        <v>10</v>
      </c>
      <c r="F101" s="20">
        <v>20000</v>
      </c>
      <c r="G101" s="20">
        <v>20000</v>
      </c>
      <c r="H101" s="20">
        <v>20000</v>
      </c>
    </row>
    <row r="102" spans="1:9" ht="31.5" x14ac:dyDescent="0.25">
      <c r="A102" s="25" t="s">
        <v>47</v>
      </c>
      <c r="B102" s="21" t="s">
        <v>83</v>
      </c>
      <c r="C102" s="21" t="s">
        <v>95</v>
      </c>
      <c r="D102" s="22" t="s">
        <v>112</v>
      </c>
      <c r="E102" s="21" t="s">
        <v>45</v>
      </c>
      <c r="F102" s="20">
        <v>35000</v>
      </c>
      <c r="G102" s="20">
        <v>70000</v>
      </c>
      <c r="H102" s="20">
        <v>70000</v>
      </c>
    </row>
    <row r="103" spans="1:9" ht="47.25" x14ac:dyDescent="0.25">
      <c r="A103" s="30" t="s">
        <v>113</v>
      </c>
      <c r="B103" s="14" t="s">
        <v>83</v>
      </c>
      <c r="C103" s="14" t="s">
        <v>95</v>
      </c>
      <c r="D103" s="14" t="s">
        <v>114</v>
      </c>
      <c r="E103" s="14" t="s">
        <v>10</v>
      </c>
      <c r="F103" s="13">
        <v>3000</v>
      </c>
      <c r="G103" s="13">
        <v>3000</v>
      </c>
      <c r="H103" s="13">
        <v>3000</v>
      </c>
    </row>
    <row r="104" spans="1:9" ht="47.25" x14ac:dyDescent="0.25">
      <c r="A104" s="30" t="s">
        <v>198</v>
      </c>
      <c r="B104" s="14" t="s">
        <v>83</v>
      </c>
      <c r="C104" s="14" t="s">
        <v>95</v>
      </c>
      <c r="D104" s="14" t="s">
        <v>177</v>
      </c>
      <c r="E104" s="14" t="s">
        <v>10</v>
      </c>
      <c r="F104" s="13">
        <v>100000</v>
      </c>
      <c r="G104" s="13">
        <v>100000</v>
      </c>
      <c r="H104" s="13">
        <v>100000</v>
      </c>
    </row>
    <row r="105" spans="1:9" ht="50.25" customHeight="1" x14ac:dyDescent="0.25">
      <c r="A105" s="30" t="s">
        <v>199</v>
      </c>
      <c r="B105" s="14" t="s">
        <v>83</v>
      </c>
      <c r="C105" s="14" t="s">
        <v>95</v>
      </c>
      <c r="D105" s="14" t="s">
        <v>196</v>
      </c>
      <c r="E105" s="14" t="s">
        <v>10</v>
      </c>
      <c r="F105" s="13">
        <v>60000</v>
      </c>
      <c r="G105" s="13">
        <v>60000</v>
      </c>
      <c r="H105" s="13">
        <v>60000</v>
      </c>
    </row>
    <row r="106" spans="1:9" ht="47.25" x14ac:dyDescent="0.25">
      <c r="A106" s="30" t="s">
        <v>200</v>
      </c>
      <c r="B106" s="14" t="s">
        <v>83</v>
      </c>
      <c r="C106" s="14" t="s">
        <v>95</v>
      </c>
      <c r="D106" s="14" t="s">
        <v>197</v>
      </c>
      <c r="E106" s="14" t="s">
        <v>10</v>
      </c>
      <c r="F106" s="13">
        <v>100000</v>
      </c>
      <c r="G106" s="13">
        <v>100000</v>
      </c>
      <c r="H106" s="13">
        <v>100000</v>
      </c>
    </row>
    <row r="107" spans="1:9" ht="31.5" x14ac:dyDescent="0.25">
      <c r="A107" s="30" t="s">
        <v>163</v>
      </c>
      <c r="B107" s="14" t="s">
        <v>83</v>
      </c>
      <c r="C107" s="14" t="s">
        <v>95</v>
      </c>
      <c r="D107" s="14" t="s">
        <v>133</v>
      </c>
      <c r="E107" s="14" t="s">
        <v>10</v>
      </c>
      <c r="F107" s="13">
        <f>1754829.32+762.74-1500000</f>
        <v>255592.06000000006</v>
      </c>
      <c r="G107" s="13">
        <f>8621535.26-8621535.26+1619.3</f>
        <v>1619.3</v>
      </c>
      <c r="H107" s="13">
        <f>16780122.7-16780122.7+1894.56</f>
        <v>1894.56</v>
      </c>
      <c r="I107" s="6"/>
    </row>
    <row r="108" spans="1:9" ht="31.5" x14ac:dyDescent="0.25">
      <c r="A108" s="30" t="s">
        <v>276</v>
      </c>
      <c r="B108" s="14" t="s">
        <v>83</v>
      </c>
      <c r="C108" s="14" t="s">
        <v>95</v>
      </c>
      <c r="D108" s="14" t="s">
        <v>133</v>
      </c>
      <c r="E108" s="14" t="s">
        <v>45</v>
      </c>
      <c r="F108" s="13">
        <v>150000</v>
      </c>
      <c r="G108" s="13">
        <v>0</v>
      </c>
      <c r="H108" s="13">
        <v>0</v>
      </c>
      <c r="I108" s="6"/>
    </row>
    <row r="109" spans="1:9" ht="31.5" x14ac:dyDescent="0.25">
      <c r="A109" s="26" t="s">
        <v>162</v>
      </c>
      <c r="B109" s="14" t="s">
        <v>83</v>
      </c>
      <c r="C109" s="14" t="s">
        <v>95</v>
      </c>
      <c r="D109" s="14" t="s">
        <v>115</v>
      </c>
      <c r="E109" s="14" t="s">
        <v>45</v>
      </c>
      <c r="F109" s="13">
        <v>27500</v>
      </c>
      <c r="G109" s="13">
        <v>27500</v>
      </c>
      <c r="H109" s="13">
        <v>27500</v>
      </c>
    </row>
    <row r="110" spans="1:9" ht="47.25" x14ac:dyDescent="0.25">
      <c r="A110" s="26" t="s">
        <v>186</v>
      </c>
      <c r="B110" s="14" t="s">
        <v>83</v>
      </c>
      <c r="C110" s="14" t="s">
        <v>95</v>
      </c>
      <c r="D110" s="14" t="s">
        <v>116</v>
      </c>
      <c r="E110" s="14" t="s">
        <v>10</v>
      </c>
      <c r="F110" s="13">
        <v>10794.5</v>
      </c>
      <c r="G110" s="13">
        <v>10794.5</v>
      </c>
      <c r="H110" s="13">
        <v>10794.5</v>
      </c>
    </row>
    <row r="111" spans="1:9" ht="31.5" x14ac:dyDescent="0.25">
      <c r="A111" s="26" t="s">
        <v>189</v>
      </c>
      <c r="B111" s="14" t="s">
        <v>83</v>
      </c>
      <c r="C111" s="14" t="s">
        <v>95</v>
      </c>
      <c r="D111" s="14" t="s">
        <v>117</v>
      </c>
      <c r="E111" s="14" t="s">
        <v>12</v>
      </c>
      <c r="F111" s="13">
        <f>58345+10937</f>
        <v>69282</v>
      </c>
      <c r="G111" s="13">
        <v>69282</v>
      </c>
      <c r="H111" s="13">
        <v>69282</v>
      </c>
    </row>
    <row r="112" spans="1:9" ht="47.25" x14ac:dyDescent="0.25">
      <c r="A112" s="26" t="s">
        <v>264</v>
      </c>
      <c r="B112" s="14" t="s">
        <v>83</v>
      </c>
      <c r="C112" s="14" t="s">
        <v>119</v>
      </c>
      <c r="D112" s="14" t="s">
        <v>259</v>
      </c>
      <c r="E112" s="14" t="s">
        <v>10</v>
      </c>
      <c r="F112" s="13">
        <v>5522642.5</v>
      </c>
      <c r="G112" s="13">
        <v>0</v>
      </c>
      <c r="H112" s="13">
        <v>0</v>
      </c>
    </row>
    <row r="113" spans="1:8" ht="47.25" x14ac:dyDescent="0.25">
      <c r="A113" s="26" t="s">
        <v>118</v>
      </c>
      <c r="B113" s="14" t="s">
        <v>83</v>
      </c>
      <c r="C113" s="14" t="s">
        <v>119</v>
      </c>
      <c r="D113" s="14" t="s">
        <v>120</v>
      </c>
      <c r="E113" s="14" t="s">
        <v>10</v>
      </c>
      <c r="F113" s="13">
        <v>213000</v>
      </c>
      <c r="G113" s="13">
        <v>213000</v>
      </c>
      <c r="H113" s="13">
        <v>213000</v>
      </c>
    </row>
    <row r="114" spans="1:8" ht="66.75" customHeight="1" x14ac:dyDescent="0.25">
      <c r="A114" s="26" t="s">
        <v>245</v>
      </c>
      <c r="B114" s="14" t="s">
        <v>83</v>
      </c>
      <c r="C114" s="14" t="s">
        <v>119</v>
      </c>
      <c r="D114" s="14" t="s">
        <v>176</v>
      </c>
      <c r="E114" s="14" t="s">
        <v>10</v>
      </c>
      <c r="F114" s="13">
        <v>13000</v>
      </c>
      <c r="G114" s="13">
        <v>13000</v>
      </c>
      <c r="H114" s="13">
        <v>13000</v>
      </c>
    </row>
    <row r="115" spans="1:8" ht="63" x14ac:dyDescent="0.25">
      <c r="A115" s="32" t="s">
        <v>122</v>
      </c>
      <c r="B115" s="14" t="s">
        <v>83</v>
      </c>
      <c r="C115" s="14" t="s">
        <v>121</v>
      </c>
      <c r="D115" s="14" t="s">
        <v>123</v>
      </c>
      <c r="E115" s="14" t="s">
        <v>10</v>
      </c>
      <c r="F115" s="13">
        <v>305898</v>
      </c>
      <c r="G115" s="13">
        <v>94500</v>
      </c>
      <c r="H115" s="13">
        <v>94500</v>
      </c>
    </row>
    <row r="116" spans="1:8" ht="50.25" customHeight="1" x14ac:dyDescent="0.25">
      <c r="A116" s="33" t="s">
        <v>124</v>
      </c>
      <c r="B116" s="22" t="s">
        <v>83</v>
      </c>
      <c r="C116" s="22" t="s">
        <v>121</v>
      </c>
      <c r="D116" s="22" t="s">
        <v>125</v>
      </c>
      <c r="E116" s="22" t="s">
        <v>10</v>
      </c>
      <c r="F116" s="23">
        <f>30000-30000+30000-21600+21600</f>
        <v>30000</v>
      </c>
      <c r="G116" s="23">
        <v>30000</v>
      </c>
      <c r="H116" s="23">
        <v>30000</v>
      </c>
    </row>
    <row r="117" spans="1:8" ht="40.5" customHeight="1" x14ac:dyDescent="0.25">
      <c r="A117" s="33" t="s">
        <v>236</v>
      </c>
      <c r="B117" s="22" t="s">
        <v>83</v>
      </c>
      <c r="C117" s="22" t="s">
        <v>121</v>
      </c>
      <c r="D117" s="22" t="s">
        <v>237</v>
      </c>
      <c r="E117" s="22" t="s">
        <v>10</v>
      </c>
      <c r="F117" s="23">
        <v>87500</v>
      </c>
      <c r="G117" s="23">
        <v>87500</v>
      </c>
      <c r="H117" s="23">
        <v>87500</v>
      </c>
    </row>
    <row r="118" spans="1:8" ht="36.75" customHeight="1" x14ac:dyDescent="0.25">
      <c r="A118" s="33" t="s">
        <v>175</v>
      </c>
      <c r="B118" s="12" t="s">
        <v>83</v>
      </c>
      <c r="C118" s="12" t="s">
        <v>201</v>
      </c>
      <c r="D118" s="49" t="s">
        <v>178</v>
      </c>
      <c r="E118" s="22" t="s">
        <v>10</v>
      </c>
      <c r="F118" s="23">
        <v>6900000</v>
      </c>
      <c r="G118" s="23">
        <v>6900000</v>
      </c>
      <c r="H118" s="23">
        <v>6900000</v>
      </c>
    </row>
    <row r="119" spans="1:8" ht="168" customHeight="1" x14ac:dyDescent="0.25">
      <c r="A119" s="33" t="s">
        <v>129</v>
      </c>
      <c r="B119" s="22" t="s">
        <v>83</v>
      </c>
      <c r="C119" s="22" t="s">
        <v>127</v>
      </c>
      <c r="D119" s="22" t="s">
        <v>270</v>
      </c>
      <c r="E119" s="22" t="s">
        <v>10</v>
      </c>
      <c r="F119" s="23">
        <f>3285774.02-3285774.02</f>
        <v>0</v>
      </c>
      <c r="G119" s="23">
        <v>3285774.02</v>
      </c>
      <c r="H119" s="23">
        <v>3285774.02</v>
      </c>
    </row>
    <row r="120" spans="1:8" ht="147" customHeight="1" x14ac:dyDescent="0.25">
      <c r="A120" s="33" t="s">
        <v>202</v>
      </c>
      <c r="B120" s="22" t="s">
        <v>83</v>
      </c>
      <c r="C120" s="22" t="s">
        <v>127</v>
      </c>
      <c r="D120" s="22" t="s">
        <v>270</v>
      </c>
      <c r="E120" s="22" t="s">
        <v>130</v>
      </c>
      <c r="F120" s="23">
        <v>3285774.02</v>
      </c>
      <c r="G120" s="31">
        <v>0</v>
      </c>
      <c r="H120" s="31">
        <v>0</v>
      </c>
    </row>
    <row r="121" spans="1:8" ht="147" customHeight="1" x14ac:dyDescent="0.25">
      <c r="A121" s="33" t="s">
        <v>131</v>
      </c>
      <c r="B121" s="22" t="s">
        <v>83</v>
      </c>
      <c r="C121" s="22" t="s">
        <v>127</v>
      </c>
      <c r="D121" s="22" t="s">
        <v>271</v>
      </c>
      <c r="E121" s="22" t="s">
        <v>10</v>
      </c>
      <c r="F121" s="23">
        <f>1781457.07-1781457.07</f>
        <v>0</v>
      </c>
      <c r="G121" s="23">
        <v>1781457.07</v>
      </c>
      <c r="H121" s="23">
        <v>1781457.07</v>
      </c>
    </row>
    <row r="122" spans="1:8" ht="146.25" customHeight="1" x14ac:dyDescent="0.25">
      <c r="A122" s="33" t="s">
        <v>203</v>
      </c>
      <c r="B122" s="22" t="s">
        <v>83</v>
      </c>
      <c r="C122" s="22" t="s">
        <v>127</v>
      </c>
      <c r="D122" s="22" t="s">
        <v>271</v>
      </c>
      <c r="E122" s="22" t="s">
        <v>130</v>
      </c>
      <c r="F122" s="23">
        <v>1781457.07</v>
      </c>
      <c r="G122" s="23">
        <v>0</v>
      </c>
      <c r="H122" s="23">
        <v>0</v>
      </c>
    </row>
    <row r="123" spans="1:8" ht="49.5" customHeight="1" x14ac:dyDescent="0.25">
      <c r="A123" s="25" t="s">
        <v>126</v>
      </c>
      <c r="B123" s="22" t="s">
        <v>83</v>
      </c>
      <c r="C123" s="22" t="s">
        <v>127</v>
      </c>
      <c r="D123" s="22" t="s">
        <v>255</v>
      </c>
      <c r="E123" s="22" t="s">
        <v>10</v>
      </c>
      <c r="F123" s="23">
        <v>48000</v>
      </c>
      <c r="G123" s="23">
        <v>48000</v>
      </c>
      <c r="H123" s="23">
        <v>48000</v>
      </c>
    </row>
    <row r="124" spans="1:8" ht="31.5" x14ac:dyDescent="0.25">
      <c r="A124" s="26" t="s">
        <v>128</v>
      </c>
      <c r="B124" s="22" t="s">
        <v>83</v>
      </c>
      <c r="C124" s="22" t="s">
        <v>127</v>
      </c>
      <c r="D124" s="22" t="s">
        <v>256</v>
      </c>
      <c r="E124" s="22" t="s">
        <v>10</v>
      </c>
      <c r="F124" s="23">
        <v>144211.38</v>
      </c>
      <c r="G124" s="23">
        <v>150106.42000000001</v>
      </c>
      <c r="H124" s="23">
        <v>150106.42000000001</v>
      </c>
    </row>
    <row r="125" spans="1:8" ht="31.5" x14ac:dyDescent="0.25">
      <c r="A125" s="26" t="s">
        <v>230</v>
      </c>
      <c r="B125" s="22" t="s">
        <v>83</v>
      </c>
      <c r="C125" s="22" t="s">
        <v>127</v>
      </c>
      <c r="D125" s="22" t="s">
        <v>257</v>
      </c>
      <c r="E125" s="22" t="s">
        <v>10</v>
      </c>
      <c r="F125" s="23">
        <f>234090+711282</f>
        <v>945372</v>
      </c>
      <c r="G125" s="23">
        <v>487390</v>
      </c>
      <c r="H125" s="23">
        <v>487390</v>
      </c>
    </row>
    <row r="126" spans="1:8" ht="83.25" customHeight="1" x14ac:dyDescent="0.25">
      <c r="A126" s="32" t="s">
        <v>188</v>
      </c>
      <c r="B126" s="12" t="s">
        <v>83</v>
      </c>
      <c r="C126" s="12" t="s">
        <v>127</v>
      </c>
      <c r="D126" s="49" t="s">
        <v>261</v>
      </c>
      <c r="E126" s="22" t="s">
        <v>10</v>
      </c>
      <c r="F126" s="23">
        <f>6430432.75+74326.85</f>
        <v>6504759.5999999996</v>
      </c>
      <c r="G126" s="23">
        <f>6461659.21+65269.28</f>
        <v>6526928.4900000002</v>
      </c>
      <c r="H126" s="23">
        <f>6461659.21+65269.28</f>
        <v>6526928.4900000002</v>
      </c>
    </row>
    <row r="127" spans="1:8" ht="34.5" customHeight="1" x14ac:dyDescent="0.25">
      <c r="A127" s="33" t="s">
        <v>163</v>
      </c>
      <c r="B127" s="22" t="s">
        <v>83</v>
      </c>
      <c r="C127" s="22" t="s">
        <v>132</v>
      </c>
      <c r="D127" s="22" t="s">
        <v>133</v>
      </c>
      <c r="E127" s="22" t="s">
        <v>10</v>
      </c>
      <c r="F127" s="23">
        <f>220000.37-112958.01</f>
        <v>107042.36</v>
      </c>
      <c r="G127" s="23">
        <v>220000.37</v>
      </c>
      <c r="H127" s="23">
        <v>220000.37</v>
      </c>
    </row>
    <row r="128" spans="1:8" ht="129.75" customHeight="1" x14ac:dyDescent="0.25">
      <c r="A128" s="32" t="s">
        <v>134</v>
      </c>
      <c r="B128" s="22" t="s">
        <v>83</v>
      </c>
      <c r="C128" s="22" t="s">
        <v>135</v>
      </c>
      <c r="D128" s="22" t="s">
        <v>136</v>
      </c>
      <c r="E128" s="22" t="s">
        <v>10</v>
      </c>
      <c r="F128" s="23">
        <v>22712.45</v>
      </c>
      <c r="G128" s="23">
        <v>22712.45</v>
      </c>
      <c r="H128" s="23">
        <v>22712.45</v>
      </c>
    </row>
    <row r="129" spans="1:8" ht="51.75" customHeight="1" x14ac:dyDescent="0.25">
      <c r="A129" s="32" t="s">
        <v>171</v>
      </c>
      <c r="B129" s="22" t="s">
        <v>83</v>
      </c>
      <c r="C129" s="22" t="s">
        <v>137</v>
      </c>
      <c r="D129" s="22" t="s">
        <v>138</v>
      </c>
      <c r="E129" s="22" t="s">
        <v>10</v>
      </c>
      <c r="F129" s="23">
        <v>200000</v>
      </c>
      <c r="G129" s="23">
        <v>200000</v>
      </c>
      <c r="H129" s="23">
        <v>200000</v>
      </c>
    </row>
    <row r="130" spans="1:8" ht="84" customHeight="1" x14ac:dyDescent="0.25">
      <c r="A130" s="34" t="s">
        <v>139</v>
      </c>
      <c r="B130" s="22" t="s">
        <v>83</v>
      </c>
      <c r="C130" s="22" t="s">
        <v>137</v>
      </c>
      <c r="D130" s="22" t="s">
        <v>140</v>
      </c>
      <c r="E130" s="22" t="s">
        <v>10</v>
      </c>
      <c r="F130" s="23">
        <f>269467-269467</f>
        <v>0</v>
      </c>
      <c r="G130" s="23">
        <v>269467</v>
      </c>
      <c r="H130" s="23">
        <v>269467</v>
      </c>
    </row>
    <row r="131" spans="1:8" ht="85.5" customHeight="1" x14ac:dyDescent="0.25">
      <c r="A131" s="34" t="s">
        <v>204</v>
      </c>
      <c r="B131" s="22" t="s">
        <v>83</v>
      </c>
      <c r="C131" s="22" t="s">
        <v>137</v>
      </c>
      <c r="D131" s="22" t="s">
        <v>140</v>
      </c>
      <c r="E131" s="22" t="s">
        <v>130</v>
      </c>
      <c r="F131" s="23">
        <v>269467</v>
      </c>
      <c r="G131" s="23">
        <v>0</v>
      </c>
      <c r="H131" s="23">
        <v>0</v>
      </c>
    </row>
    <row r="132" spans="1:8" ht="85.5" customHeight="1" x14ac:dyDescent="0.25">
      <c r="A132" s="34" t="s">
        <v>179</v>
      </c>
      <c r="B132" s="22" t="s">
        <v>83</v>
      </c>
      <c r="C132" s="22" t="s">
        <v>137</v>
      </c>
      <c r="D132" s="22" t="s">
        <v>141</v>
      </c>
      <c r="E132" s="22" t="s">
        <v>10</v>
      </c>
      <c r="F132" s="23">
        <f>72600-72600</f>
        <v>0</v>
      </c>
      <c r="G132" s="23">
        <v>72600</v>
      </c>
      <c r="H132" s="23">
        <v>72600</v>
      </c>
    </row>
    <row r="133" spans="1:8" ht="66.75" customHeight="1" x14ac:dyDescent="0.25">
      <c r="A133" s="34" t="s">
        <v>205</v>
      </c>
      <c r="B133" s="22" t="s">
        <v>83</v>
      </c>
      <c r="C133" s="22" t="s">
        <v>137</v>
      </c>
      <c r="D133" s="22" t="s">
        <v>141</v>
      </c>
      <c r="E133" s="22" t="s">
        <v>130</v>
      </c>
      <c r="F133" s="23">
        <v>72600</v>
      </c>
      <c r="G133" s="23">
        <v>0</v>
      </c>
      <c r="H133" s="23">
        <v>0</v>
      </c>
    </row>
    <row r="134" spans="1:8" ht="50.25" customHeight="1" x14ac:dyDescent="0.25">
      <c r="A134" s="34" t="s">
        <v>213</v>
      </c>
      <c r="B134" s="22" t="s">
        <v>83</v>
      </c>
      <c r="C134" s="22" t="s">
        <v>137</v>
      </c>
      <c r="D134" s="22" t="s">
        <v>212</v>
      </c>
      <c r="E134" s="22" t="s">
        <v>10</v>
      </c>
      <c r="F134" s="23">
        <v>200000</v>
      </c>
      <c r="G134" s="23">
        <v>200000</v>
      </c>
      <c r="H134" s="23">
        <v>200000</v>
      </c>
    </row>
    <row r="135" spans="1:8" ht="36" customHeight="1" x14ac:dyDescent="0.25">
      <c r="A135" s="34" t="s">
        <v>262</v>
      </c>
      <c r="B135" s="22" t="s">
        <v>83</v>
      </c>
      <c r="C135" s="22" t="s">
        <v>137</v>
      </c>
      <c r="D135" s="22" t="s">
        <v>254</v>
      </c>
      <c r="E135" s="22" t="s">
        <v>10</v>
      </c>
      <c r="F135" s="23">
        <v>322159.55</v>
      </c>
      <c r="G135" s="23">
        <v>322159.55</v>
      </c>
      <c r="H135" s="23">
        <v>322159.55</v>
      </c>
    </row>
    <row r="136" spans="1:8" ht="34.5" customHeight="1" x14ac:dyDescent="0.25">
      <c r="A136" s="34" t="s">
        <v>266</v>
      </c>
      <c r="B136" s="22" t="s">
        <v>83</v>
      </c>
      <c r="C136" s="22" t="s">
        <v>137</v>
      </c>
      <c r="D136" s="22" t="s">
        <v>258</v>
      </c>
      <c r="E136" s="22" t="s">
        <v>10</v>
      </c>
      <c r="F136" s="23">
        <f>150000+7894.74</f>
        <v>157894.74</v>
      </c>
      <c r="G136" s="23">
        <v>0</v>
      </c>
      <c r="H136" s="23">
        <v>0</v>
      </c>
    </row>
    <row r="137" spans="1:8" ht="74.25" customHeight="1" x14ac:dyDescent="0.25">
      <c r="A137" s="34" t="s">
        <v>282</v>
      </c>
      <c r="B137" s="21" t="s">
        <v>83</v>
      </c>
      <c r="C137" s="21" t="s">
        <v>137</v>
      </c>
      <c r="D137" s="21" t="s">
        <v>269</v>
      </c>
      <c r="E137" s="21" t="s">
        <v>157</v>
      </c>
      <c r="F137" s="20">
        <f>3439250+181013.16</f>
        <v>3620263.16</v>
      </c>
      <c r="G137" s="20">
        <v>0</v>
      </c>
      <c r="H137" s="20">
        <v>0</v>
      </c>
    </row>
    <row r="138" spans="1:8" ht="51" customHeight="1" x14ac:dyDescent="0.25">
      <c r="A138" s="36" t="s">
        <v>207</v>
      </c>
      <c r="B138" s="22" t="s">
        <v>83</v>
      </c>
      <c r="C138" s="22" t="s">
        <v>142</v>
      </c>
      <c r="D138" s="22" t="s">
        <v>143</v>
      </c>
      <c r="E138" s="22" t="s">
        <v>10</v>
      </c>
      <c r="F138" s="23">
        <f>205700-205700</f>
        <v>0</v>
      </c>
      <c r="G138" s="23">
        <v>205700</v>
      </c>
      <c r="H138" s="23">
        <v>205700</v>
      </c>
    </row>
    <row r="139" spans="1:8" ht="32.25" customHeight="1" x14ac:dyDescent="0.25">
      <c r="A139" s="36" t="s">
        <v>206</v>
      </c>
      <c r="B139" s="21" t="s">
        <v>83</v>
      </c>
      <c r="C139" s="21" t="s">
        <v>142</v>
      </c>
      <c r="D139" s="21" t="s">
        <v>143</v>
      </c>
      <c r="E139" s="21" t="s">
        <v>130</v>
      </c>
      <c r="F139" s="23">
        <v>205700</v>
      </c>
      <c r="G139" s="20">
        <v>0</v>
      </c>
      <c r="H139" s="20">
        <v>0</v>
      </c>
    </row>
    <row r="140" spans="1:8" ht="35.25" customHeight="1" x14ac:dyDescent="0.25">
      <c r="A140" s="50" t="s">
        <v>263</v>
      </c>
      <c r="B140" s="51" t="s">
        <v>83</v>
      </c>
      <c r="C140" s="51" t="s">
        <v>142</v>
      </c>
      <c r="D140" s="51" t="s">
        <v>253</v>
      </c>
      <c r="E140" s="51" t="s">
        <v>10</v>
      </c>
      <c r="F140" s="52">
        <v>41250</v>
      </c>
      <c r="G140" s="52">
        <v>41250</v>
      </c>
      <c r="H140" s="52">
        <v>41250</v>
      </c>
    </row>
    <row r="141" spans="1:8" ht="34.5" customHeight="1" x14ac:dyDescent="0.25">
      <c r="A141" s="32" t="s">
        <v>172</v>
      </c>
      <c r="B141" s="21" t="s">
        <v>83</v>
      </c>
      <c r="C141" s="21" t="s">
        <v>142</v>
      </c>
      <c r="D141" s="21" t="s">
        <v>173</v>
      </c>
      <c r="E141" s="21" t="s">
        <v>10</v>
      </c>
      <c r="F141" s="20">
        <f>375000-59500+59500</f>
        <v>375000</v>
      </c>
      <c r="G141" s="20">
        <v>375000</v>
      </c>
      <c r="H141" s="20">
        <v>375000</v>
      </c>
    </row>
    <row r="142" spans="1:8" ht="31.5" x14ac:dyDescent="0.25">
      <c r="A142" s="32" t="s">
        <v>280</v>
      </c>
      <c r="B142" s="14" t="s">
        <v>83</v>
      </c>
      <c r="C142" s="14" t="s">
        <v>142</v>
      </c>
      <c r="D142" s="14" t="s">
        <v>144</v>
      </c>
      <c r="E142" s="14" t="s">
        <v>10</v>
      </c>
      <c r="F142" s="13">
        <v>1500000</v>
      </c>
      <c r="G142" s="13">
        <f>1500000-1500000</f>
        <v>0</v>
      </c>
      <c r="H142" s="13">
        <f>1500000-1500000</f>
        <v>0</v>
      </c>
    </row>
    <row r="143" spans="1:8" ht="51.75" customHeight="1" x14ac:dyDescent="0.25">
      <c r="A143" s="26" t="s">
        <v>145</v>
      </c>
      <c r="B143" s="14" t="s">
        <v>83</v>
      </c>
      <c r="C143" s="14" t="s">
        <v>35</v>
      </c>
      <c r="D143" s="14" t="s">
        <v>146</v>
      </c>
      <c r="E143" s="14" t="s">
        <v>29</v>
      </c>
      <c r="F143" s="13">
        <f>9321247.78+100000+3964263.32+50000</f>
        <v>13435511.1</v>
      </c>
      <c r="G143" s="13">
        <f>13285511.1+150000</f>
        <v>13435511.1</v>
      </c>
      <c r="H143" s="13">
        <f>13285511.1+150000</f>
        <v>13435511.1</v>
      </c>
    </row>
    <row r="144" spans="1:8" ht="47.25" x14ac:dyDescent="0.25">
      <c r="A144" s="38" t="s">
        <v>70</v>
      </c>
      <c r="B144" s="12" t="s">
        <v>83</v>
      </c>
      <c r="C144" s="12" t="s">
        <v>71</v>
      </c>
      <c r="D144" s="14" t="s">
        <v>72</v>
      </c>
      <c r="E144" s="12" t="s">
        <v>10</v>
      </c>
      <c r="F144" s="37">
        <v>100000</v>
      </c>
      <c r="G144" s="37">
        <v>100000</v>
      </c>
      <c r="H144" s="37">
        <v>100000</v>
      </c>
    </row>
    <row r="145" spans="1:8" ht="31.5" x14ac:dyDescent="0.25">
      <c r="A145" s="30" t="s">
        <v>147</v>
      </c>
      <c r="B145" s="14" t="s">
        <v>83</v>
      </c>
      <c r="C145" s="14" t="s">
        <v>148</v>
      </c>
      <c r="D145" s="14" t="s">
        <v>149</v>
      </c>
      <c r="E145" s="14" t="s">
        <v>45</v>
      </c>
      <c r="F145" s="13">
        <v>3422685.47</v>
      </c>
      <c r="G145" s="13">
        <v>3422685.47</v>
      </c>
      <c r="H145" s="13">
        <v>3422685.47</v>
      </c>
    </row>
    <row r="146" spans="1:8" ht="47.25" x14ac:dyDescent="0.25">
      <c r="A146" s="26" t="s">
        <v>187</v>
      </c>
      <c r="B146" s="22" t="s">
        <v>83</v>
      </c>
      <c r="C146" s="22" t="s">
        <v>150</v>
      </c>
      <c r="D146" s="12" t="s">
        <v>151</v>
      </c>
      <c r="E146" s="22" t="s">
        <v>45</v>
      </c>
      <c r="F146" s="23">
        <v>113239.36</v>
      </c>
      <c r="G146" s="23">
        <v>33971.81</v>
      </c>
      <c r="H146" s="23">
        <v>33971.81</v>
      </c>
    </row>
    <row r="147" spans="1:8" ht="83.25" customHeight="1" x14ac:dyDescent="0.25">
      <c r="A147" s="26" t="s">
        <v>152</v>
      </c>
      <c r="B147" s="21" t="s">
        <v>83</v>
      </c>
      <c r="C147" s="21" t="s">
        <v>150</v>
      </c>
      <c r="D147" s="14" t="s">
        <v>153</v>
      </c>
      <c r="E147" s="21" t="s">
        <v>45</v>
      </c>
      <c r="F147" s="20">
        <v>97062.3</v>
      </c>
      <c r="G147" s="20">
        <v>29118.69</v>
      </c>
      <c r="H147" s="20">
        <v>0</v>
      </c>
    </row>
    <row r="148" spans="1:8" ht="74.25" customHeight="1" x14ac:dyDescent="0.25">
      <c r="A148" s="53" t="s">
        <v>278</v>
      </c>
      <c r="B148" s="51" t="s">
        <v>83</v>
      </c>
      <c r="C148" s="51" t="s">
        <v>150</v>
      </c>
      <c r="D148" s="54" t="s">
        <v>277</v>
      </c>
      <c r="E148" s="51" t="s">
        <v>10</v>
      </c>
      <c r="F148" s="52">
        <v>410400</v>
      </c>
      <c r="G148" s="52">
        <v>0</v>
      </c>
      <c r="H148" s="52">
        <v>0</v>
      </c>
    </row>
    <row r="149" spans="1:8" ht="47.25" x14ac:dyDescent="0.25">
      <c r="A149" s="28" t="s">
        <v>154</v>
      </c>
      <c r="B149" s="15" t="s">
        <v>83</v>
      </c>
      <c r="C149" s="15" t="s">
        <v>150</v>
      </c>
      <c r="D149" s="15" t="s">
        <v>155</v>
      </c>
      <c r="E149" s="15" t="s">
        <v>29</v>
      </c>
      <c r="F149" s="16">
        <v>122500</v>
      </c>
      <c r="G149" s="16">
        <v>122500</v>
      </c>
      <c r="H149" s="16">
        <v>122500</v>
      </c>
    </row>
    <row r="150" spans="1:8" ht="63" x14ac:dyDescent="0.25">
      <c r="A150" s="28" t="s">
        <v>156</v>
      </c>
      <c r="B150" s="15" t="s">
        <v>83</v>
      </c>
      <c r="C150" s="15" t="s">
        <v>53</v>
      </c>
      <c r="D150" s="15" t="s">
        <v>231</v>
      </c>
      <c r="E150" s="15" t="s">
        <v>157</v>
      </c>
      <c r="F150" s="16">
        <v>5130180</v>
      </c>
      <c r="G150" s="16">
        <v>2565090</v>
      </c>
      <c r="H150" s="16">
        <v>2565090</v>
      </c>
    </row>
    <row r="151" spans="1:8" ht="94.5" x14ac:dyDescent="0.25">
      <c r="A151" s="28" t="s">
        <v>240</v>
      </c>
      <c r="B151" s="15" t="s">
        <v>83</v>
      </c>
      <c r="C151" s="15" t="s">
        <v>238</v>
      </c>
      <c r="D151" s="15" t="s">
        <v>239</v>
      </c>
      <c r="E151" s="15" t="s">
        <v>29</v>
      </c>
      <c r="F151" s="16">
        <v>170000</v>
      </c>
      <c r="G151" s="16">
        <v>170000</v>
      </c>
      <c r="H151" s="16">
        <v>170000</v>
      </c>
    </row>
    <row r="152" spans="1:8" ht="41.25" customHeight="1" x14ac:dyDescent="0.25">
      <c r="A152" s="28" t="s">
        <v>158</v>
      </c>
      <c r="B152" s="15" t="s">
        <v>83</v>
      </c>
      <c r="C152" s="15" t="s">
        <v>159</v>
      </c>
      <c r="D152" s="15" t="s">
        <v>160</v>
      </c>
      <c r="E152" s="15" t="s">
        <v>10</v>
      </c>
      <c r="F152" s="16">
        <f>100000</f>
        <v>100000</v>
      </c>
      <c r="G152" s="16">
        <f t="shared" ref="G152:H152" si="2">100000</f>
        <v>100000</v>
      </c>
      <c r="H152" s="16">
        <f t="shared" si="2"/>
        <v>100000</v>
      </c>
    </row>
    <row r="153" spans="1:8" ht="15.75" x14ac:dyDescent="0.25">
      <c r="A153" s="3" t="s">
        <v>161</v>
      </c>
      <c r="B153" s="17"/>
      <c r="C153" s="17"/>
      <c r="D153" s="17"/>
      <c r="E153" s="17"/>
      <c r="F153" s="19">
        <f>F5+F67+F75+F79</f>
        <v>703837811.8599999</v>
      </c>
      <c r="G153" s="19">
        <f>G5+G67+G75+G79</f>
        <v>697745527.75999999</v>
      </c>
      <c r="H153" s="19">
        <f>H5+H67+H75+H79</f>
        <v>554368345.19999993</v>
      </c>
    </row>
  </sheetData>
  <mergeCells count="4">
    <mergeCell ref="A1:D1"/>
    <mergeCell ref="E1:H1"/>
    <mergeCell ref="A2:H2"/>
    <mergeCell ref="G3:H3"/>
  </mergeCells>
  <pageMargins left="0.31496062992125984" right="0.31496062992125984" top="0.35433070866141736" bottom="0.35433070866141736" header="0.31496062992125984" footer="0.31496062992125984"/>
  <pageSetup paperSize="9"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чтение</vt:lpstr>
      <vt:lpstr>'2 чтение'!Область_печати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 Windows</cp:lastModifiedBy>
  <cp:lastPrinted>2024-12-12T07:16:10Z</cp:lastPrinted>
  <dcterms:created xsi:type="dcterms:W3CDTF">2021-01-26T11:28:42Z</dcterms:created>
  <dcterms:modified xsi:type="dcterms:W3CDTF">2024-12-17T13:58:03Z</dcterms:modified>
</cp:coreProperties>
</file>